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mc:AlternateContent xmlns:mc="http://schemas.openxmlformats.org/markup-compatibility/2006">
    <mc:Choice Requires="x15">
      <x15ac:absPath xmlns:x15ac="http://schemas.microsoft.com/office/spreadsheetml/2010/11/ac" url="C:\Users\Luisa\Documents\Trabajos\MinJusticia\Sistema Control Interno\Informes Estado SCI\"/>
    </mc:Choice>
  </mc:AlternateContent>
  <xr:revisionPtr revIDLastSave="0" documentId="13_ncr:1_{54897965-DC5F-40CB-80D5-273BF5028831}" xr6:coauthVersionLast="47" xr6:coauthVersionMax="47" xr10:uidLastSave="{00000000-0000-0000-0000-000000000000}"/>
  <bookViews>
    <workbookView xWindow="-110" yWindow="-110" windowWidth="19420" windowHeight="11020" tabRatio="900" firstSheet="3" activeTab="8" xr2:uid="{00000000-000D-0000-FFFF-FFFF00000000}"/>
  </bookViews>
  <sheets>
    <sheet name="Instructivo" sheetId="1" r:id="rId1"/>
    <sheet name="Definiciones" sheetId="2" r:id="rId2"/>
    <sheet name="Ambiente de Control" sheetId="3" r:id="rId3"/>
    <sheet name="Evaluación de riesgos" sheetId="4" r:id="rId4"/>
    <sheet name="Actividades de control" sheetId="5" r:id="rId5"/>
    <sheet name="Info y Comunicación" sheetId="6" r:id="rId6"/>
    <sheet name="Actividades de Monitoreo" sheetId="7" r:id="rId7"/>
    <sheet name="Analisis de Resultados" sheetId="8" r:id="rId8"/>
    <sheet name="Conclusiones" sheetId="9" r:id="rId9"/>
    <sheet name="Hoja1" sheetId="10" r:id="rId10"/>
  </sheets>
  <definedNames>
    <definedName name="_296" localSheetId="7">#REF!</definedName>
    <definedName name="_296">#REF!</definedName>
    <definedName name="_304" localSheetId="7">#REF!</definedName>
    <definedName name="_304">#REF!</definedName>
    <definedName name="_312" localSheetId="7">#REF!</definedName>
    <definedName name="_312">#REF!</definedName>
    <definedName name="_320" localSheetId="7">#REF!</definedName>
    <definedName name="_320">#REF!</definedName>
    <definedName name="_336" localSheetId="7">#REF!</definedName>
    <definedName name="_336">#REF!</definedName>
    <definedName name="_344" localSheetId="7">#REF!</definedName>
    <definedName name="_344">#REF!</definedName>
    <definedName name="_352" localSheetId="7">#REF!</definedName>
    <definedName name="_352">#REF!</definedName>
    <definedName name="_522" localSheetId="7">#REF!</definedName>
    <definedName name="_522">#REF!</definedName>
    <definedName name="_530" localSheetId="7">#REF!</definedName>
    <definedName name="_530">#REF!</definedName>
    <definedName name="_546" localSheetId="7">#REF!</definedName>
    <definedName name="_546">#REF!</definedName>
    <definedName name="_554" localSheetId="7">#REF!</definedName>
    <definedName name="_554">#REF!</definedName>
    <definedName name="_562" localSheetId="7">#REF!</definedName>
    <definedName name="_562">#REF!</definedName>
    <definedName name="_xlnm._FilterDatabase" localSheetId="4" hidden="1">'Actividades de control'!$C$1:$C$122</definedName>
    <definedName name="_xlnm._FilterDatabase" localSheetId="5" hidden="1">'Info y Comunicación'!$C$1:$C$138</definedName>
    <definedName name="_Key1" localSheetId="7">#REF!</definedName>
    <definedName name="_Key1">#REF!</definedName>
    <definedName name="_Key2" localSheetId="7">#REF!</definedName>
    <definedName name="_Key2">#REF!</definedName>
    <definedName name="_Parse_Out" localSheetId="7">#REF!</definedName>
    <definedName name="_Parse_Out">#REF!</definedName>
    <definedName name="_Sort" localSheetId="7">#REF!</definedName>
    <definedName name="_Sort">#REF!</definedName>
    <definedName name="A_IMPRESIÓN_IM" localSheetId="7">#REF!</definedName>
    <definedName name="A_IMPRESIÓN_IM">#REF!</definedName>
    <definedName name="A205_" localSheetId="7">#REF!</definedName>
    <definedName name="A205_">#REF!</definedName>
    <definedName name="A242_" localSheetId="7">#REF!</definedName>
    <definedName name="A242_">#REF!</definedName>
    <definedName name="A255_" localSheetId="7">#REF!</definedName>
    <definedName name="A255_">#REF!</definedName>
    <definedName name="A498_" localSheetId="7">#REF!</definedName>
    <definedName name="A498_">#REF!</definedName>
    <definedName name="A534_">#REF!</definedName>
    <definedName name="A598_" localSheetId="7">#REF!</definedName>
    <definedName name="A598_">#REF!</definedName>
    <definedName name="A641_" localSheetId="7">#REF!</definedName>
    <definedName name="A641_">#REF!</definedName>
    <definedName name="A68_" localSheetId="7">#REF!</definedName>
    <definedName name="A68_">#REF!</definedName>
    <definedName name="A784_" localSheetId="7">#REF!</definedName>
    <definedName name="A784_">#REF!</definedName>
    <definedName name="ACCIONISTASTOTAL" localSheetId="7">#REF!</definedName>
    <definedName name="ACCIONISTASTOTAL">#REF!</definedName>
    <definedName name="Accounts" localSheetId="7">#REF!</definedName>
    <definedName name="Accounts">#REF!</definedName>
    <definedName name="Accrual___payment_of_dividends" localSheetId="7">#REF!</definedName>
    <definedName name="Accrual___payment_of_dividends">#REF!</definedName>
    <definedName name="ACT" localSheetId="7">#REF!</definedName>
    <definedName name="ACT">#REF!</definedName>
    <definedName name="AFANT" localSheetId="7">#REF!</definedName>
    <definedName name="AFANT">#REF!</definedName>
    <definedName name="AFHOY" localSheetId="7">#REF!</definedName>
    <definedName name="AFHOY">#REF!</definedName>
    <definedName name="ahaccionistas01" localSheetId="7">#REF!</definedName>
    <definedName name="ahaccionistas01">#REF!</definedName>
    <definedName name="AJPAAG" localSheetId="7">#REF!</definedName>
    <definedName name="AJPAAG">#REF!</definedName>
    <definedName name="año" localSheetId="7">#REF!</definedName>
    <definedName name="año">#REF!</definedName>
    <definedName name="AÑO_A_PROCESAR" localSheetId="7">#REF!</definedName>
    <definedName name="AÑO_A_PROCESAR">#REF!</definedName>
    <definedName name="año1" localSheetId="7">#REF!</definedName>
    <definedName name="año1">#REF!</definedName>
    <definedName name="AÑOS_A_PROCESAR" localSheetId="7">#REF!</definedName>
    <definedName name="AÑOS_A_PROCESAR">#REF!</definedName>
    <definedName name="AppName" localSheetId="7">#REF!</definedName>
    <definedName name="AppName">#REF!</definedName>
    <definedName name="Área_de_impresión1" localSheetId="7">#REF!</definedName>
    <definedName name="Área_de_impresión1">#REF!</definedName>
    <definedName name="AS2TickmarkLS" localSheetId="7">#REF!</definedName>
    <definedName name="AS2TickmarkLS">#REF!</definedName>
    <definedName name="ASFSD" localSheetId="7">#REF!</definedName>
    <definedName name="ASFSD">#REF!</definedName>
    <definedName name="Assertions" localSheetId="7">#REF!</definedName>
    <definedName name="Assertions">#REF!</definedName>
    <definedName name="BASE" localSheetId="7">#REF!</definedName>
    <definedName name="BASE">#REF!</definedName>
    <definedName name="BCE" localSheetId="7">#REF!</definedName>
    <definedName name="BCE">#REF!</definedName>
    <definedName name="BCEBONOS" localSheetId="7">#REF!</definedName>
    <definedName name="BCEBONOS">#REF!</definedName>
    <definedName name="BCECAMBIOS" localSheetId="7">#REF!</definedName>
    <definedName name="BCECAMBIOS">#REF!</definedName>
    <definedName name="BCEEMPRESA" localSheetId="7">#REF!</definedName>
    <definedName name="BCEEMPRESA">#REF!</definedName>
    <definedName name="BCERENTA" localSheetId="7">#REF!</definedName>
    <definedName name="BCERENTA">#REF!</definedName>
    <definedName name="BCETESOROS" localSheetId="7">#REF!</definedName>
    <definedName name="BCETESOROS">#REF!</definedName>
    <definedName name="BLOQUE" localSheetId="7">#REF!</definedName>
    <definedName name="BLOQUE">#REF!</definedName>
    <definedName name="BuiltIn_Print_Area___0" localSheetId="7">#REF!</definedName>
    <definedName name="BuiltIn_Print_Area___0">#REF!</definedName>
    <definedName name="BuiltIn_Print_Titles___0" localSheetId="7">#REF!</definedName>
    <definedName name="BuiltIn_Print_Titles___0">#REF!</definedName>
    <definedName name="CALCULO" localSheetId="7">#REF!</definedName>
    <definedName name="CALCULO">#REF!</definedName>
    <definedName name="CAR" localSheetId="7">#REF!</definedName>
    <definedName name="CAR">#REF!</definedName>
    <definedName name="CAVR" localSheetId="7">#REF!</definedName>
    <definedName name="CAVR">#REF!</definedName>
    <definedName name="cdtaccinistas01" localSheetId="7">#REF!</definedName>
    <definedName name="cdtaccinistas01">#REF!</definedName>
    <definedName name="CO.Otros_Cuentas" localSheetId="7">#REF!</definedName>
    <definedName name="CO.Otros_Cuentas">#REF!</definedName>
    <definedName name="CO.Otros_Monto" localSheetId="7">#REF!</definedName>
    <definedName name="CO.Otros_Monto">#REF!</definedName>
    <definedName name="CO.Riesgo_Cuentas" localSheetId="7">#REF!</definedName>
    <definedName name="CO.Riesgo_Cuentas">#REF!</definedName>
    <definedName name="CO.Riesgo_Monto" localSheetId="7">#REF!</definedName>
    <definedName name="CO.Riesgo_Monto">#REF!</definedName>
    <definedName name="CO.Tesoreria_Cuentas" localSheetId="7">#REF!</definedName>
    <definedName name="CO.Tesoreria_Cuentas">#REF!</definedName>
    <definedName name="COMP3CM" localSheetId="7">#REF!</definedName>
    <definedName name="COMP3CM">#REF!</definedName>
    <definedName name="COMP3PM" localSheetId="7">#REF!</definedName>
    <definedName name="COMP3PM">#REF!</definedName>
    <definedName name="COMP3PY" localSheetId="7">#REF!</definedName>
    <definedName name="COMP3PY">#REF!</definedName>
    <definedName name="COMPCM" localSheetId="7">#REF!</definedName>
    <definedName name="COMPCM">#REF!</definedName>
    <definedName name="COMPPM" localSheetId="7">#REF!</definedName>
    <definedName name="COMPPM">#REF!</definedName>
    <definedName name="COMPPY" localSheetId="7">#REF!</definedName>
    <definedName name="COMPPY">#REF!</definedName>
    <definedName name="con10_partic" localSheetId="7">#REF!</definedName>
    <definedName name="con10_partic">#REF!</definedName>
    <definedName name="conahdirectivos01" localSheetId="7">#REF!</definedName>
    <definedName name="conahdirectivos01">#REF!</definedName>
    <definedName name="conahojunta01" localSheetId="7">#REF!</definedName>
    <definedName name="conahojunta01">#REF!</definedName>
    <definedName name="concdtdirectivos01" localSheetId="7">#REF!</definedName>
    <definedName name="concdtdirectivos01">#REF!</definedName>
    <definedName name="concdtentidades01" localSheetId="7">#REF!</definedName>
    <definedName name="concdtentidades01">#REF!</definedName>
    <definedName name="CONGASTO" localSheetId="7">#REF!</definedName>
    <definedName name="CONGASTO">#REF!</definedName>
    <definedName name="conotros" localSheetId="7">#REF!</definedName>
    <definedName name="conotros">#REF!</definedName>
    <definedName name="CORDEN" localSheetId="7">#REF!</definedName>
    <definedName name="CORDEN">#REF!</definedName>
    <definedName name="CUENTA96" localSheetId="7">#REF!</definedName>
    <definedName name="CUENTA96">#REF!</definedName>
    <definedName name="Div" localSheetId="7">#REF!</definedName>
    <definedName name="Div">#REF!</definedName>
    <definedName name="Divide" localSheetId="7">#REF!</definedName>
    <definedName name="Divide">#REF!</definedName>
    <definedName name="ELIMEXT" localSheetId="7">#REF!</definedName>
    <definedName name="ELIMEXT">#REF!</definedName>
    <definedName name="ELIMINA" localSheetId="7">#REF!</definedName>
    <definedName name="ELIMINA">#REF!</definedName>
    <definedName name="entidades" localSheetId="7">#REF!</definedName>
    <definedName name="entidades">#REF!</definedName>
    <definedName name="EPIANDES" localSheetId="7">#REF!</definedName>
    <definedName name="EPIANDES">#REF!</definedName>
    <definedName name="ESCRIBA" localSheetId="7">#REF!</definedName>
    <definedName name="ESCRIBA">#REF!</definedName>
    <definedName name="ESTADOS_FINANCIEROS_A_PROCESAR" localSheetId="7">#REF!</definedName>
    <definedName name="ESTADOS_FINANCIEROS_A_PROCESAR">#REF!</definedName>
    <definedName name="ESTCAM" localSheetId="7">#REF!</definedName>
    <definedName name="ESTCAM">#REF!</definedName>
    <definedName name="ET" localSheetId="7">#REF!</definedName>
    <definedName name="ET">#REF!</definedName>
    <definedName name="INDI" localSheetId="7">#REF!</definedName>
    <definedName name="INDI">#REF!</definedName>
    <definedName name="INDICACART" localSheetId="7">#REF!</definedName>
    <definedName name="INDICACART">#REF!</definedName>
    <definedName name="INVER" localSheetId="7">#REF!</definedName>
    <definedName name="INVER">#REF!</definedName>
    <definedName name="junio111" localSheetId="7">#REF!</definedName>
    <definedName name="junio111">#REF!</definedName>
    <definedName name="JUNTA" localSheetId="7">#REF!</definedName>
    <definedName name="JUNTA">#REF!</definedName>
    <definedName name="JUNTA1" localSheetId="7">#REF!</definedName>
    <definedName name="JUNTA1">#REF!</definedName>
    <definedName name="MC.PL_Cuentas" localSheetId="7">#REF!</definedName>
    <definedName name="MC.PL_Cuentas">#REF!</definedName>
    <definedName name="MC.PL_Monto" localSheetId="7">#REF!</definedName>
    <definedName name="MC.PL_Monto">#REF!</definedName>
    <definedName name="MESANT" localSheetId="7">#REF!</definedName>
    <definedName name="MESANT">#REF!</definedName>
    <definedName name="MESHOY" localSheetId="7">#REF!</definedName>
    <definedName name="MESHOY">#REF!</definedName>
    <definedName name="MultiSelectNames" localSheetId="7">#REF!</definedName>
    <definedName name="MultiSelectNames">#REF!</definedName>
    <definedName name="Nivel" localSheetId="7">#REF!</definedName>
    <definedName name="Nivel">#REF!</definedName>
    <definedName name="NOPUC" localSheetId="7">#REF!</definedName>
    <definedName name="NOPUC">#REF!</definedName>
    <definedName name="ORDEN1" localSheetId="7">#REF!</definedName>
    <definedName name="ORDEN1">#REF!</definedName>
    <definedName name="ORDEN2" localSheetId="7">#REF!</definedName>
    <definedName name="ORDEN2">#REF!</definedName>
    <definedName name="ORDEN3" localSheetId="7">#REF!</definedName>
    <definedName name="ORDEN3">#REF!</definedName>
    <definedName name="ORDEN4" localSheetId="7">#REF!</definedName>
    <definedName name="ORDEN4">#REF!</definedName>
    <definedName name="ORDEN5" localSheetId="7">#REF!</definedName>
    <definedName name="ORDEN5">#REF!</definedName>
    <definedName name="ORDEN6" localSheetId="7">#REF!</definedName>
    <definedName name="ORDEN6">#REF!</definedName>
    <definedName name="PAS" localSheetId="7">#REF!</definedName>
    <definedName name="PAS">#REF!</definedName>
    <definedName name="PAT" localSheetId="7">#REF!</definedName>
    <definedName name="PAT">#REF!</definedName>
    <definedName name="PRES" localSheetId="7">#REF!</definedName>
    <definedName name="PRES">#REF!</definedName>
    <definedName name="PRES1" localSheetId="7">#REF!</definedName>
    <definedName name="PRES1">#REF!</definedName>
    <definedName name="Presup" localSheetId="7">#REF!</definedName>
    <definedName name="Presup">#REF!</definedName>
    <definedName name="PUC" localSheetId="7">#REF!</definedName>
    <definedName name="PUC">#REF!</definedName>
    <definedName name="PYG" localSheetId="7">#REF!</definedName>
    <definedName name="PYG">#REF!</definedName>
    <definedName name="PYGBONOS" localSheetId="7">#REF!</definedName>
    <definedName name="PYGBONOS">#REF!</definedName>
    <definedName name="PYGCAMBIOS" localSheetId="7">#REF!</definedName>
    <definedName name="PYGCAMBIOS">#REF!</definedName>
    <definedName name="PYGRENTA" localSheetId="7">#REF!</definedName>
    <definedName name="PYGRENTA">#REF!</definedName>
    <definedName name="PYGTESOROS" localSheetId="7">#REF!</definedName>
    <definedName name="PYGTESOROS">#REF!</definedName>
    <definedName name="ref_contr" localSheetId="7">#REF!</definedName>
    <definedName name="ref_contr">#REF!</definedName>
    <definedName name="SHARED_FORMULA_0">#REF!</definedName>
    <definedName name="SHARED_FORMULA_1">#REF!</definedName>
    <definedName name="SHARED_FORMULA_10">#REF!</definedName>
    <definedName name="SHARED_FORMULA_11">#REF!</definedName>
    <definedName name="SHARED_FORMULA_12">#REF!</definedName>
    <definedName name="SHARED_FORMULA_13">#REF!</definedName>
    <definedName name="SHARED_FORMULA_14">#REF!</definedName>
    <definedName name="SHARED_FORMULA_15">#REF!</definedName>
    <definedName name="SHARED_FORMULA_16">#REF!</definedName>
    <definedName name="SHARED_FORMULA_17">#REF!</definedName>
    <definedName name="SHARED_FORMULA_18">#REF!</definedName>
    <definedName name="SHARED_FORMULA_19">#REF!</definedName>
    <definedName name="SHARED_FORMULA_2">#REF!</definedName>
    <definedName name="SHARED_FORMULA_20">#REF!</definedName>
    <definedName name="SHARED_FORMULA_21">#REF!</definedName>
    <definedName name="SHARED_FORMULA_22">#REF!</definedName>
    <definedName name="SHARED_FORMULA_23">#REF!</definedName>
    <definedName name="SHARED_FORMULA_24">#REF!</definedName>
    <definedName name="SHARED_FORMULA_25">#REF!</definedName>
    <definedName name="SHARED_FORMULA_26">#REF!</definedName>
    <definedName name="SHARED_FORMULA_27">#REF!</definedName>
    <definedName name="SHARED_FORMULA_28">#REF!</definedName>
    <definedName name="SHARED_FORMULA_29">#REF!</definedName>
    <definedName name="SHARED_FORMULA_3">#REF!</definedName>
    <definedName name="SHARED_FORMULA_30">#REF!</definedName>
    <definedName name="SHARED_FORMULA_31">#REF!</definedName>
    <definedName name="SHARED_FORMULA_32">#REF!</definedName>
    <definedName name="SHARED_FORMULA_33">#REF!</definedName>
    <definedName name="SHARED_FORMULA_34">#REF!</definedName>
    <definedName name="SHARED_FORMULA_35">#REF!</definedName>
    <definedName name="SHARED_FORMULA_36">#REF!</definedName>
    <definedName name="SHARED_FORMULA_37">#REF!</definedName>
    <definedName name="SHARED_FORMULA_38">#REF!</definedName>
    <definedName name="SHARED_FORMULA_39">#REF!</definedName>
    <definedName name="SHARED_FORMULA_4">#REF!</definedName>
    <definedName name="SHARED_FORMULA_40">#REF!</definedName>
    <definedName name="SHARED_FORMULA_41">#REF!</definedName>
    <definedName name="SHARED_FORMULA_42">#REF!</definedName>
    <definedName name="SHARED_FORMULA_43">#REF!</definedName>
    <definedName name="SHARED_FORMULA_44">#REF!</definedName>
    <definedName name="SHARED_FORMULA_45">#REF!</definedName>
    <definedName name="SHARED_FORMULA_46">#REF!</definedName>
    <definedName name="SHARED_FORMULA_47">#REF!</definedName>
    <definedName name="SHARED_FORMULA_48">#REF!</definedName>
    <definedName name="SHARED_FORMULA_49">#REF!</definedName>
    <definedName name="SHARED_FORMULA_5">#REF!</definedName>
    <definedName name="SHARED_FORMULA_50">#REF!</definedName>
    <definedName name="SHARED_FORMULA_51">#REF!</definedName>
    <definedName name="SHARED_FORMULA_52">#REF!</definedName>
    <definedName name="SHARED_FORMULA_53">#REF!</definedName>
    <definedName name="SHARED_FORMULA_54">#REF!</definedName>
    <definedName name="SHARED_FORMULA_55">#REF!</definedName>
    <definedName name="SHARED_FORMULA_56">#REF!</definedName>
    <definedName name="SHARED_FORMULA_57">#REF!</definedName>
    <definedName name="SHARED_FORMULA_58">#REF!</definedName>
    <definedName name="SHARED_FORMULA_6">#REF!</definedName>
    <definedName name="SHARED_FORMULA_7">#REF!</definedName>
    <definedName name="SHARED_FORMULA_8">#REF!</definedName>
    <definedName name="SHARED_FORMULA_9">#REF!</definedName>
    <definedName name="TestTypes" localSheetId="7">#REF!</definedName>
    <definedName name="TestTypes">#REF!</definedName>
    <definedName name="Títulos_a_imprimir_IM" localSheetId="7">#REF!</definedName>
    <definedName name="Títulos_a_imprimir_IM">#REF!</definedName>
    <definedName name="TOTAL" localSheetId="7">#REF!</definedName>
    <definedName name="TOTAL">#REF!</definedName>
    <definedName name="TypesOfTransaction" localSheetId="7">#REF!</definedName>
    <definedName name="TypesOfTransaction">#REF!</definedName>
    <definedName name="utilidad" localSheetId="7">#REF!</definedName>
    <definedName name="utilidad">#REF!</definedName>
    <definedName name="VALID" localSheetId="7">#REF!</definedName>
    <definedName name="VALID">#REF!</definedName>
    <definedName name="VALOR" localSheetId="0">#REF!</definedName>
    <definedName name="VALOR">#REF!</definedName>
    <definedName name="veinticuatro" localSheetId="7">#REF!</definedName>
    <definedName name="veinticuatro">#REF!</definedName>
    <definedName name="veintidos" localSheetId="7">#REF!</definedName>
    <definedName name="veintidos">#REF!</definedName>
    <definedName name="veintitres" localSheetId="7">#REF!</definedName>
    <definedName name="veintitres">#REF!</definedName>
    <definedName name="veintiuno" localSheetId="7">#REF!</definedName>
    <definedName name="veintiuno">#REF!</definedName>
    <definedName name="wrn.CONSOLIDADO." localSheetId="0">#REF!</definedName>
    <definedName name="wrn.CONSOLIDADO.">#REF!</definedName>
    <definedName name="XXX" localSheetId="7">#REF!</definedName>
    <definedName name="XXX">#REF!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127" i="7" l="1"/>
  <c r="K119" i="7"/>
  <c r="K111" i="7"/>
  <c r="K103" i="7"/>
  <c r="L103" i="7" s="1"/>
  <c r="N103" i="7" s="1"/>
  <c r="K95" i="7"/>
  <c r="L95" i="7" s="1"/>
  <c r="N95" i="7" s="1"/>
  <c r="K87" i="7"/>
  <c r="L87" i="7" s="1"/>
  <c r="N87" i="7" s="1"/>
  <c r="K79" i="7"/>
  <c r="K71" i="7"/>
  <c r="K63" i="7"/>
  <c r="K52" i="7"/>
  <c r="L52" i="7" s="1"/>
  <c r="N52" i="7" s="1"/>
  <c r="K44" i="7"/>
  <c r="K36" i="7"/>
  <c r="L36" i="7" s="1"/>
  <c r="N36" i="7" s="1"/>
  <c r="K28" i="7"/>
  <c r="L28" i="7" s="1"/>
  <c r="N28" i="7" s="1"/>
  <c r="K20" i="7"/>
  <c r="L20" i="7" s="1"/>
  <c r="N20" i="7" s="1"/>
  <c r="L44" i="7"/>
  <c r="N44" i="7" s="1"/>
  <c r="L63" i="7"/>
  <c r="N63" i="7" s="1"/>
  <c r="L71" i="7"/>
  <c r="N71" i="7" s="1"/>
  <c r="L79" i="7"/>
  <c r="N79" i="7" s="1"/>
  <c r="L111" i="7"/>
  <c r="N111" i="7" s="1"/>
  <c r="L119" i="7"/>
  <c r="N119" i="7" s="1"/>
  <c r="L127" i="7"/>
  <c r="N127" i="7" s="1"/>
  <c r="K153" i="4"/>
  <c r="K145" i="4"/>
  <c r="L145" i="4" s="1"/>
  <c r="N145" i="4" s="1"/>
  <c r="K137" i="4"/>
  <c r="L137" i="4" s="1"/>
  <c r="N137" i="4" s="1"/>
  <c r="K129" i="4"/>
  <c r="L129" i="4" s="1"/>
  <c r="N129" i="4" s="1"/>
  <c r="K121" i="4"/>
  <c r="K110" i="4"/>
  <c r="K102" i="4"/>
  <c r="K94" i="4"/>
  <c r="K86" i="4"/>
  <c r="K75" i="4"/>
  <c r="K67" i="4"/>
  <c r="L67" i="4" s="1"/>
  <c r="N67" i="4" s="1"/>
  <c r="K59" i="4"/>
  <c r="L59" i="4" s="1"/>
  <c r="N59" i="4" s="1"/>
  <c r="K51" i="4"/>
  <c r="K43" i="4"/>
  <c r="K32" i="4"/>
  <c r="K24" i="4"/>
  <c r="K16" i="4"/>
  <c r="K37" i="5"/>
  <c r="L37" i="5" s="1"/>
  <c r="N37" i="5" s="1"/>
  <c r="B82" i="10"/>
  <c r="B81" i="10"/>
  <c r="B80" i="10"/>
  <c r="B79" i="10"/>
  <c r="B78" i="10"/>
  <c r="B77" i="10"/>
  <c r="B76" i="10"/>
  <c r="B75" i="10"/>
  <c r="B74" i="10"/>
  <c r="B73" i="10"/>
  <c r="B72" i="10"/>
  <c r="B71" i="10"/>
  <c r="B70" i="10"/>
  <c r="B69" i="10"/>
  <c r="B68" i="10"/>
  <c r="B67" i="10"/>
  <c r="B66" i="10"/>
  <c r="B65" i="10"/>
  <c r="B64" i="10"/>
  <c r="B63" i="10"/>
  <c r="B62" i="10"/>
  <c r="B61" i="10"/>
  <c r="B60" i="10"/>
  <c r="B59" i="10"/>
  <c r="B58" i="10"/>
  <c r="B57" i="10"/>
  <c r="B56" i="10"/>
  <c r="B55" i="10"/>
  <c r="B54" i="10"/>
  <c r="B53" i="10"/>
  <c r="B52" i="10"/>
  <c r="B51" i="10"/>
  <c r="B50" i="10"/>
  <c r="B49" i="10"/>
  <c r="B48" i="10"/>
  <c r="B47" i="10"/>
  <c r="B46" i="10"/>
  <c r="B45" i="10"/>
  <c r="B44" i="10"/>
  <c r="B43" i="10"/>
  <c r="B42" i="10"/>
  <c r="B41" i="10"/>
  <c r="B40" i="10"/>
  <c r="B39" i="10"/>
  <c r="B38" i="10"/>
  <c r="B37" i="10"/>
  <c r="B36" i="10"/>
  <c r="B35" i="10"/>
  <c r="B34" i="10"/>
  <c r="B33" i="10"/>
  <c r="B32" i="10"/>
  <c r="B31" i="10"/>
  <c r="B30" i="10"/>
  <c r="B29" i="10"/>
  <c r="B28" i="10"/>
  <c r="B27" i="10"/>
  <c r="B26" i="10"/>
  <c r="B25" i="10"/>
  <c r="B24" i="10"/>
  <c r="B23" i="10"/>
  <c r="B22" i="10"/>
  <c r="B21" i="10"/>
  <c r="B20" i="10"/>
  <c r="B19" i="10"/>
  <c r="B18" i="10"/>
  <c r="B17" i="10"/>
  <c r="B16" i="10"/>
  <c r="B15" i="10"/>
  <c r="B14" i="10"/>
  <c r="B13" i="10"/>
  <c r="B12" i="10"/>
  <c r="B11" i="10"/>
  <c r="B10" i="10"/>
  <c r="B9" i="10"/>
  <c r="B8" i="10"/>
  <c r="B7" i="10"/>
  <c r="B6" i="10"/>
  <c r="B5" i="10"/>
  <c r="B4" i="10"/>
  <c r="B3" i="10"/>
  <c r="B2" i="10"/>
  <c r="B127" i="7"/>
  <c r="B119" i="7"/>
  <c r="B111" i="7"/>
  <c r="B103" i="7"/>
  <c r="B95" i="7"/>
  <c r="B87" i="7"/>
  <c r="B79" i="7"/>
  <c r="B71" i="7"/>
  <c r="B63" i="7"/>
  <c r="B52" i="7"/>
  <c r="B44" i="7"/>
  <c r="B36" i="7"/>
  <c r="B28" i="7"/>
  <c r="B20" i="7"/>
  <c r="L71" i="10" s="1"/>
  <c r="K131" i="6"/>
  <c r="L131" i="6" s="1"/>
  <c r="N131" i="6" s="1"/>
  <c r="B131" i="6"/>
  <c r="K123" i="6"/>
  <c r="L123" i="6" s="1"/>
  <c r="N123" i="6" s="1"/>
  <c r="B123" i="6"/>
  <c r="K115" i="6"/>
  <c r="L115" i="6" s="1"/>
  <c r="N115" i="6" s="1"/>
  <c r="B115" i="6"/>
  <c r="K107" i="6"/>
  <c r="L107" i="6" s="1"/>
  <c r="N107" i="6" s="1"/>
  <c r="B107" i="6"/>
  <c r="K99" i="6"/>
  <c r="L99" i="6" s="1"/>
  <c r="N99" i="6" s="1"/>
  <c r="B99" i="6"/>
  <c r="K91" i="6"/>
  <c r="L91" i="6" s="1"/>
  <c r="N91" i="6" s="1"/>
  <c r="B91" i="6"/>
  <c r="K79" i="6"/>
  <c r="L79" i="6" s="1"/>
  <c r="N79" i="6" s="1"/>
  <c r="B79" i="6"/>
  <c r="K71" i="6"/>
  <c r="L71" i="6" s="1"/>
  <c r="N71" i="6" s="1"/>
  <c r="B71" i="6"/>
  <c r="K63" i="6"/>
  <c r="L63" i="6" s="1"/>
  <c r="N63" i="6" s="1"/>
  <c r="B63" i="6"/>
  <c r="K55" i="6"/>
  <c r="L55" i="6" s="1"/>
  <c r="N55" i="6" s="1"/>
  <c r="B55" i="6"/>
  <c r="K43" i="6"/>
  <c r="L43" i="6" s="1"/>
  <c r="N43" i="6" s="1"/>
  <c r="B43" i="6"/>
  <c r="K35" i="6"/>
  <c r="L35" i="6" s="1"/>
  <c r="N35" i="6" s="1"/>
  <c r="B35" i="6"/>
  <c r="K27" i="6"/>
  <c r="L27" i="6" s="1"/>
  <c r="N27" i="6" s="1"/>
  <c r="B27" i="6"/>
  <c r="K19" i="6"/>
  <c r="L19" i="6" s="1"/>
  <c r="N19" i="6" s="1"/>
  <c r="B19" i="6"/>
  <c r="K115" i="5"/>
  <c r="L115" i="5" s="1"/>
  <c r="N115" i="5" s="1"/>
  <c r="B115" i="5"/>
  <c r="K107" i="5"/>
  <c r="L107" i="5" s="1"/>
  <c r="N107" i="5" s="1"/>
  <c r="B107" i="5"/>
  <c r="K99" i="5"/>
  <c r="L99" i="5" s="1"/>
  <c r="N99" i="5" s="1"/>
  <c r="B99" i="5"/>
  <c r="K91" i="5"/>
  <c r="L91" i="5" s="1"/>
  <c r="N91" i="5" s="1"/>
  <c r="B91" i="5"/>
  <c r="K83" i="5"/>
  <c r="L83" i="5" s="1"/>
  <c r="N83" i="5" s="1"/>
  <c r="B83" i="5"/>
  <c r="K72" i="5"/>
  <c r="L72" i="5" s="1"/>
  <c r="N72" i="5" s="1"/>
  <c r="B72" i="5"/>
  <c r="K64" i="5"/>
  <c r="L64" i="5" s="1"/>
  <c r="N64" i="5" s="1"/>
  <c r="B64" i="5"/>
  <c r="K56" i="5"/>
  <c r="L56" i="5" s="1"/>
  <c r="N56" i="5" s="1"/>
  <c r="B56" i="5"/>
  <c r="K48" i="5"/>
  <c r="L48" i="5" s="1"/>
  <c r="N48" i="5" s="1"/>
  <c r="B48" i="5"/>
  <c r="B37" i="5"/>
  <c r="K29" i="5"/>
  <c r="L29" i="5" s="1"/>
  <c r="N29" i="5" s="1"/>
  <c r="B29" i="5"/>
  <c r="K21" i="5"/>
  <c r="L21" i="5" s="1"/>
  <c r="N21" i="5" s="1"/>
  <c r="B21" i="5"/>
  <c r="L153" i="4"/>
  <c r="N153" i="4" s="1"/>
  <c r="B153" i="4"/>
  <c r="B145" i="4"/>
  <c r="B137" i="4"/>
  <c r="B129" i="4"/>
  <c r="L121" i="4"/>
  <c r="N121" i="4" s="1"/>
  <c r="B121" i="4"/>
  <c r="L110" i="4"/>
  <c r="N110" i="4" s="1"/>
  <c r="B110" i="4"/>
  <c r="L102" i="4"/>
  <c r="N102" i="4" s="1"/>
  <c r="B102" i="4"/>
  <c r="L94" i="4"/>
  <c r="N94" i="4" s="1"/>
  <c r="B94" i="4"/>
  <c r="L86" i="4"/>
  <c r="N86" i="4" s="1"/>
  <c r="B86" i="4"/>
  <c r="L75" i="4"/>
  <c r="N75" i="4" s="1"/>
  <c r="B75" i="4"/>
  <c r="B67" i="4"/>
  <c r="B59" i="4"/>
  <c r="L51" i="4"/>
  <c r="N51" i="4" s="1"/>
  <c r="B51" i="4"/>
  <c r="L43" i="4"/>
  <c r="N43" i="4" s="1"/>
  <c r="B43" i="4"/>
  <c r="L32" i="4"/>
  <c r="N32" i="4" s="1"/>
  <c r="B32" i="4"/>
  <c r="L24" i="4"/>
  <c r="N24" i="4" s="1"/>
  <c r="B24" i="4"/>
  <c r="L16" i="4"/>
  <c r="N16" i="4" s="1"/>
  <c r="B16" i="4"/>
  <c r="K228" i="3"/>
  <c r="L228" i="3" s="1"/>
  <c r="N228" i="3" s="1"/>
  <c r="B228" i="3"/>
  <c r="K220" i="3"/>
  <c r="L220" i="3" s="1"/>
  <c r="N220" i="3" s="1"/>
  <c r="B220" i="3"/>
  <c r="K212" i="3"/>
  <c r="L212" i="3" s="1"/>
  <c r="N212" i="3" s="1"/>
  <c r="B212" i="3"/>
  <c r="K204" i="3"/>
  <c r="L204" i="3" s="1"/>
  <c r="N204" i="3" s="1"/>
  <c r="B204" i="3"/>
  <c r="K196" i="3"/>
  <c r="L196" i="3" s="1"/>
  <c r="N196" i="3" s="1"/>
  <c r="B196" i="3"/>
  <c r="K188" i="3"/>
  <c r="L188" i="3" s="1"/>
  <c r="N188" i="3" s="1"/>
  <c r="B188" i="3"/>
  <c r="K177" i="3"/>
  <c r="L177" i="3" s="1"/>
  <c r="N177" i="3" s="1"/>
  <c r="B177" i="3"/>
  <c r="K169" i="3"/>
  <c r="L169" i="3" s="1"/>
  <c r="N169" i="3" s="1"/>
  <c r="B169" i="3"/>
  <c r="K161" i="3"/>
  <c r="L161" i="3" s="1"/>
  <c r="N161" i="3" s="1"/>
  <c r="B161" i="3"/>
  <c r="K153" i="3"/>
  <c r="L153" i="3" s="1"/>
  <c r="N153" i="3" s="1"/>
  <c r="B153" i="3"/>
  <c r="K145" i="3"/>
  <c r="L145" i="3" s="1"/>
  <c r="N145" i="3" s="1"/>
  <c r="B145" i="3"/>
  <c r="K137" i="3"/>
  <c r="L137" i="3" s="1"/>
  <c r="N137" i="3" s="1"/>
  <c r="B137" i="3"/>
  <c r="K129" i="3"/>
  <c r="L129" i="3" s="1"/>
  <c r="N129" i="3" s="1"/>
  <c r="B129" i="3"/>
  <c r="K118" i="3"/>
  <c r="L118" i="3" s="1"/>
  <c r="N118" i="3" s="1"/>
  <c r="B118" i="3"/>
  <c r="K110" i="3"/>
  <c r="L110" i="3" s="1"/>
  <c r="N110" i="3" s="1"/>
  <c r="B110" i="3"/>
  <c r="K102" i="3"/>
  <c r="L102" i="3" s="1"/>
  <c r="N102" i="3" s="1"/>
  <c r="B102" i="3"/>
  <c r="K91" i="3"/>
  <c r="L91" i="3" s="1"/>
  <c r="N91" i="3" s="1"/>
  <c r="B91" i="3"/>
  <c r="K83" i="3"/>
  <c r="L83" i="3" s="1"/>
  <c r="N83" i="3" s="1"/>
  <c r="B83" i="3"/>
  <c r="K75" i="3"/>
  <c r="L75" i="3" s="1"/>
  <c r="N75" i="3" s="1"/>
  <c r="B75" i="3"/>
  <c r="K64" i="3"/>
  <c r="L64" i="3" s="1"/>
  <c r="N64" i="3" s="1"/>
  <c r="B64" i="3"/>
  <c r="K56" i="3"/>
  <c r="L56" i="3" s="1"/>
  <c r="N56" i="3" s="1"/>
  <c r="B56" i="3"/>
  <c r="K48" i="3"/>
  <c r="L48" i="3" s="1"/>
  <c r="N48" i="3" s="1"/>
  <c r="B48" i="3"/>
  <c r="K40" i="3"/>
  <c r="L40" i="3" s="1"/>
  <c r="N40" i="3" s="1"/>
  <c r="B40" i="3"/>
  <c r="K32" i="3"/>
  <c r="L32" i="3" s="1"/>
  <c r="N32" i="3" s="1"/>
  <c r="B32" i="3"/>
  <c r="K24" i="3"/>
  <c r="B24" i="3"/>
  <c r="E25" i="10" l="1"/>
  <c r="C24" i="10"/>
  <c r="L23" i="10"/>
  <c r="G23" i="10"/>
  <c r="K22" i="10"/>
  <c r="L25" i="10"/>
  <c r="F25" i="10"/>
  <c r="L24" i="10"/>
  <c r="F24" i="10"/>
  <c r="F23" i="10"/>
  <c r="C22" i="10"/>
  <c r="L21" i="10"/>
  <c r="G21" i="10"/>
  <c r="K20" i="10"/>
  <c r="F20" i="10"/>
  <c r="E19" i="10"/>
  <c r="C18" i="10"/>
  <c r="L17" i="10"/>
  <c r="G17" i="10"/>
  <c r="K16" i="10"/>
  <c r="F16" i="10"/>
  <c r="E15" i="10"/>
  <c r="C14" i="10"/>
  <c r="L13" i="10"/>
  <c r="G13" i="10"/>
  <c r="K12" i="10"/>
  <c r="F12" i="10"/>
  <c r="E11" i="10"/>
  <c r="C10" i="10"/>
  <c r="L9" i="10"/>
  <c r="G9" i="10"/>
  <c r="K8" i="10"/>
  <c r="F8" i="10"/>
  <c r="E7" i="10"/>
  <c r="C6" i="10"/>
  <c r="L5" i="10"/>
  <c r="G5" i="10"/>
  <c r="K4" i="10"/>
  <c r="F4" i="10"/>
  <c r="E3" i="10"/>
  <c r="C2" i="10"/>
  <c r="K25" i="10"/>
  <c r="C25" i="10"/>
  <c r="K24" i="10"/>
  <c r="E24" i="10"/>
  <c r="K23" i="10"/>
  <c r="E23" i="10"/>
  <c r="G22" i="10"/>
  <c r="K21" i="10"/>
  <c r="F21" i="10"/>
  <c r="E20" i="10"/>
  <c r="C19" i="10"/>
  <c r="L18" i="10"/>
  <c r="G18" i="10"/>
  <c r="K17" i="10"/>
  <c r="F17" i="10"/>
  <c r="E16" i="10"/>
  <c r="C15" i="10"/>
  <c r="L14" i="10"/>
  <c r="G14" i="10"/>
  <c r="K13" i="10"/>
  <c r="F13" i="10"/>
  <c r="E12" i="10"/>
  <c r="C23" i="10"/>
  <c r="L22" i="10"/>
  <c r="F22" i="10"/>
  <c r="E21" i="10"/>
  <c r="C20" i="10"/>
  <c r="L19" i="10"/>
  <c r="G19" i="10"/>
  <c r="K18" i="10"/>
  <c r="F18" i="10"/>
  <c r="E17" i="10"/>
  <c r="C16" i="10"/>
  <c r="L15" i="10"/>
  <c r="G15" i="10"/>
  <c r="K14" i="10"/>
  <c r="F14" i="10"/>
  <c r="E13" i="10"/>
  <c r="C12" i="10"/>
  <c r="L11" i="10"/>
  <c r="G11" i="10"/>
  <c r="K10" i="10"/>
  <c r="F10" i="10"/>
  <c r="E9" i="10"/>
  <c r="C8" i="10"/>
  <c r="L7" i="10"/>
  <c r="G7" i="10"/>
  <c r="K6" i="10"/>
  <c r="F6" i="10"/>
  <c r="E5" i="10"/>
  <c r="C4" i="10"/>
  <c r="L3" i="10"/>
  <c r="G3" i="10"/>
  <c r="K2" i="10"/>
  <c r="F2" i="10"/>
  <c r="I2" i="10" s="1"/>
  <c r="K19" i="10"/>
  <c r="G16" i="10"/>
  <c r="C11" i="10"/>
  <c r="C9" i="10"/>
  <c r="C7" i="10"/>
  <c r="C5" i="10"/>
  <c r="C3" i="10"/>
  <c r="G24" i="10"/>
  <c r="L20" i="10"/>
  <c r="F19" i="10"/>
  <c r="E18" i="10"/>
  <c r="C17" i="10"/>
  <c r="L12" i="10"/>
  <c r="K11" i="10"/>
  <c r="G10" i="10"/>
  <c r="K9" i="10"/>
  <c r="G8" i="10"/>
  <c r="K7" i="10"/>
  <c r="G6" i="10"/>
  <c r="K5" i="10"/>
  <c r="G4" i="10"/>
  <c r="K3" i="10"/>
  <c r="G25" i="10"/>
  <c r="G20" i="10"/>
  <c r="K15" i="10"/>
  <c r="L8" i="10"/>
  <c r="F7" i="10"/>
  <c r="E6" i="10"/>
  <c r="C21" i="10"/>
  <c r="L16" i="10"/>
  <c r="C13" i="10"/>
  <c r="L10" i="10"/>
  <c r="F9" i="10"/>
  <c r="E8" i="10"/>
  <c r="L2" i="10"/>
  <c r="E14" i="10"/>
  <c r="F11" i="10"/>
  <c r="E10" i="10"/>
  <c r="L4" i="10"/>
  <c r="F3" i="10"/>
  <c r="E2" i="10"/>
  <c r="F15" i="10"/>
  <c r="G12" i="10"/>
  <c r="L6" i="10"/>
  <c r="E4" i="10"/>
  <c r="E22" i="10"/>
  <c r="F5" i="10"/>
  <c r="G2" i="10"/>
  <c r="C42" i="10"/>
  <c r="G41" i="10"/>
  <c r="K40" i="10"/>
  <c r="F40" i="10"/>
  <c r="E39" i="10"/>
  <c r="C38" i="10"/>
  <c r="G37" i="10"/>
  <c r="K36" i="10"/>
  <c r="F36" i="10"/>
  <c r="E35" i="10"/>
  <c r="C34" i="10"/>
  <c r="G33" i="10"/>
  <c r="K32" i="10"/>
  <c r="F32" i="10"/>
  <c r="E31" i="10"/>
  <c r="C30" i="10"/>
  <c r="G29" i="10"/>
  <c r="K28" i="10"/>
  <c r="F28" i="10"/>
  <c r="G42" i="10"/>
  <c r="K41" i="10"/>
  <c r="F41" i="10"/>
  <c r="E40" i="10"/>
  <c r="C39" i="10"/>
  <c r="G38" i="10"/>
  <c r="K37" i="10"/>
  <c r="F37" i="10"/>
  <c r="K42" i="10"/>
  <c r="F42" i="10"/>
  <c r="E41" i="10"/>
  <c r="C40" i="10"/>
  <c r="G39" i="10"/>
  <c r="K38" i="10"/>
  <c r="F38" i="10"/>
  <c r="E37" i="10"/>
  <c r="C36" i="10"/>
  <c r="G35" i="10"/>
  <c r="K34" i="10"/>
  <c r="F34" i="10"/>
  <c r="E33" i="10"/>
  <c r="C32" i="10"/>
  <c r="G31" i="10"/>
  <c r="K30" i="10"/>
  <c r="F30" i="10"/>
  <c r="E29" i="10"/>
  <c r="C28" i="10"/>
  <c r="G27" i="10"/>
  <c r="K26" i="10"/>
  <c r="F26" i="10"/>
  <c r="G40" i="10"/>
  <c r="E36" i="10"/>
  <c r="E34" i="10"/>
  <c r="E32" i="10"/>
  <c r="E30" i="10"/>
  <c r="E28" i="10"/>
  <c r="C27" i="10"/>
  <c r="E26" i="10"/>
  <c r="E42" i="10"/>
  <c r="C41" i="10"/>
  <c r="F35" i="10"/>
  <c r="F33" i="10"/>
  <c r="F31" i="10"/>
  <c r="F29" i="10"/>
  <c r="C26" i="10"/>
  <c r="K39" i="10"/>
  <c r="C35" i="10"/>
  <c r="C33" i="10"/>
  <c r="C31" i="10"/>
  <c r="C29" i="10"/>
  <c r="F27" i="10"/>
  <c r="E27" i="10"/>
  <c r="E38" i="10"/>
  <c r="G36" i="10"/>
  <c r="G34" i="10"/>
  <c r="G32" i="10"/>
  <c r="G30" i="10"/>
  <c r="G28" i="10"/>
  <c r="C37" i="10"/>
  <c r="K29" i="10"/>
  <c r="F39" i="10"/>
  <c r="K31" i="10"/>
  <c r="G26" i="10"/>
  <c r="K33" i="10"/>
  <c r="L41" i="10"/>
  <c r="L37" i="10"/>
  <c r="L33" i="10"/>
  <c r="L29" i="10"/>
  <c r="L42" i="10"/>
  <c r="L38" i="10"/>
  <c r="L39" i="10"/>
  <c r="L35" i="10"/>
  <c r="L31" i="10"/>
  <c r="L27" i="10"/>
  <c r="L26" i="10"/>
  <c r="L36" i="10"/>
  <c r="L34" i="10"/>
  <c r="L32" i="10"/>
  <c r="L30" i="10"/>
  <c r="L28" i="10"/>
  <c r="L40" i="10"/>
  <c r="E54" i="10"/>
  <c r="C53" i="10"/>
  <c r="L52" i="10"/>
  <c r="C54" i="10"/>
  <c r="L53" i="10"/>
  <c r="G53" i="10"/>
  <c r="K52" i="10"/>
  <c r="F52" i="10"/>
  <c r="E51" i="10"/>
  <c r="C50" i="10"/>
  <c r="L49" i="10"/>
  <c r="G49" i="10"/>
  <c r="L54" i="10"/>
  <c r="G54" i="10"/>
  <c r="K53" i="10"/>
  <c r="F53" i="10"/>
  <c r="E52" i="10"/>
  <c r="C51" i="10"/>
  <c r="L50" i="10"/>
  <c r="G50" i="10"/>
  <c r="K49" i="10"/>
  <c r="C52" i="10"/>
  <c r="G51" i="10"/>
  <c r="K50" i="10"/>
  <c r="K48" i="10"/>
  <c r="F48" i="10"/>
  <c r="E47" i="10"/>
  <c r="C46" i="10"/>
  <c r="L45" i="10"/>
  <c r="G45" i="10"/>
  <c r="K44" i="10"/>
  <c r="F44" i="10"/>
  <c r="E43" i="10"/>
  <c r="F51" i="10"/>
  <c r="F49" i="10"/>
  <c r="E48" i="10"/>
  <c r="C47" i="10"/>
  <c r="L46" i="10"/>
  <c r="G46" i="10"/>
  <c r="K45" i="10"/>
  <c r="F45" i="10"/>
  <c r="E44" i="10"/>
  <c r="C43" i="10"/>
  <c r="K54" i="10"/>
  <c r="L51" i="10"/>
  <c r="F50" i="10"/>
  <c r="E49" i="10"/>
  <c r="C48" i="10"/>
  <c r="L47" i="10"/>
  <c r="G47" i="10"/>
  <c r="K46" i="10"/>
  <c r="F46" i="10"/>
  <c r="E45" i="10"/>
  <c r="C44" i="10"/>
  <c r="L43" i="10"/>
  <c r="G43" i="10"/>
  <c r="G48" i="10"/>
  <c r="K43" i="10"/>
  <c r="F54" i="10"/>
  <c r="G52" i="10"/>
  <c r="C49" i="10"/>
  <c r="L44" i="10"/>
  <c r="F43" i="10"/>
  <c r="E50" i="10"/>
  <c r="K47" i="10"/>
  <c r="G44" i="10"/>
  <c r="E53" i="10"/>
  <c r="F47" i="10"/>
  <c r="C45" i="10"/>
  <c r="E46" i="10"/>
  <c r="K51" i="10"/>
  <c r="L48" i="10"/>
  <c r="L68" i="10"/>
  <c r="G68" i="10"/>
  <c r="K67" i="10"/>
  <c r="F67" i="10"/>
  <c r="E66" i="10"/>
  <c r="C65" i="10"/>
  <c r="L64" i="10"/>
  <c r="G64" i="10"/>
  <c r="K63" i="10"/>
  <c r="F63" i="10"/>
  <c r="E62" i="10"/>
  <c r="C61" i="10"/>
  <c r="L60" i="10"/>
  <c r="G60" i="10"/>
  <c r="K59" i="10"/>
  <c r="F59" i="10"/>
  <c r="E58" i="10"/>
  <c r="C57" i="10"/>
  <c r="L56" i="10"/>
  <c r="G56" i="10"/>
  <c r="K55" i="10"/>
  <c r="F55" i="10"/>
  <c r="K68" i="10"/>
  <c r="F68" i="10"/>
  <c r="E67" i="10"/>
  <c r="C66" i="10"/>
  <c r="L65" i="10"/>
  <c r="G65" i="10"/>
  <c r="K64" i="10"/>
  <c r="F64" i="10"/>
  <c r="E63" i="10"/>
  <c r="C62" i="10"/>
  <c r="L61" i="10"/>
  <c r="G61" i="10"/>
  <c r="K60" i="10"/>
  <c r="F60" i="10"/>
  <c r="E59" i="10"/>
  <c r="C58" i="10"/>
  <c r="L57" i="10"/>
  <c r="G57" i="10"/>
  <c r="K56" i="10"/>
  <c r="F56" i="10"/>
  <c r="E55" i="10"/>
  <c r="E68" i="10"/>
  <c r="C67" i="10"/>
  <c r="L66" i="10"/>
  <c r="G66" i="10"/>
  <c r="K65" i="10"/>
  <c r="F65" i="10"/>
  <c r="E64" i="10"/>
  <c r="C63" i="10"/>
  <c r="L62" i="10"/>
  <c r="G62" i="10"/>
  <c r="K61" i="10"/>
  <c r="F61" i="10"/>
  <c r="E60" i="10"/>
  <c r="C59" i="10"/>
  <c r="L58" i="10"/>
  <c r="G58" i="10"/>
  <c r="K57" i="10"/>
  <c r="F57" i="10"/>
  <c r="E56" i="10"/>
  <c r="C55" i="10"/>
  <c r="K66" i="10"/>
  <c r="G63" i="10"/>
  <c r="K58" i="10"/>
  <c r="G55" i="10"/>
  <c r="L67" i="10"/>
  <c r="F66" i="10"/>
  <c r="E65" i="10"/>
  <c r="C64" i="10"/>
  <c r="L59" i="10"/>
  <c r="F58" i="10"/>
  <c r="E57" i="10"/>
  <c r="C56" i="10"/>
  <c r="G67" i="10"/>
  <c r="K62" i="10"/>
  <c r="G59" i="10"/>
  <c r="C68" i="10"/>
  <c r="L63" i="10"/>
  <c r="E61" i="10"/>
  <c r="L55" i="10"/>
  <c r="C60" i="10"/>
  <c r="F62" i="10"/>
  <c r="E82" i="10"/>
  <c r="C81" i="10"/>
  <c r="L80" i="10"/>
  <c r="G80" i="10"/>
  <c r="K79" i="10"/>
  <c r="F79" i="10"/>
  <c r="E78" i="10"/>
  <c r="C77" i="10"/>
  <c r="L76" i="10"/>
  <c r="G76" i="10"/>
  <c r="K75" i="10"/>
  <c r="F75" i="10"/>
  <c r="E74" i="10"/>
  <c r="C73" i="10"/>
  <c r="L72" i="10"/>
  <c r="G72" i="10"/>
  <c r="K71" i="10"/>
  <c r="M71" i="10" s="1"/>
  <c r="F71" i="10"/>
  <c r="E70" i="10"/>
  <c r="C69" i="10"/>
  <c r="C82" i="10"/>
  <c r="L81" i="10"/>
  <c r="G81" i="10"/>
  <c r="K80" i="10"/>
  <c r="F80" i="10"/>
  <c r="E79" i="10"/>
  <c r="C78" i="10"/>
  <c r="L77" i="10"/>
  <c r="G77" i="10"/>
  <c r="K76" i="10"/>
  <c r="F76" i="10"/>
  <c r="E75" i="10"/>
  <c r="C74" i="10"/>
  <c r="L73" i="10"/>
  <c r="G73" i="10"/>
  <c r="K72" i="10"/>
  <c r="F72" i="10"/>
  <c r="E71" i="10"/>
  <c r="C70" i="10"/>
  <c r="L69" i="10"/>
  <c r="G69" i="10"/>
  <c r="L82" i="10"/>
  <c r="G82" i="10"/>
  <c r="K81" i="10"/>
  <c r="F81" i="10"/>
  <c r="E80" i="10"/>
  <c r="C79" i="10"/>
  <c r="L78" i="10"/>
  <c r="G78" i="10"/>
  <c r="K77" i="10"/>
  <c r="F77" i="10"/>
  <c r="E76" i="10"/>
  <c r="C75" i="10"/>
  <c r="L74" i="10"/>
  <c r="G74" i="10"/>
  <c r="K73" i="10"/>
  <c r="F73" i="10"/>
  <c r="E72" i="10"/>
  <c r="C71" i="10"/>
  <c r="L70" i="10"/>
  <c r="G70" i="10"/>
  <c r="K69" i="10"/>
  <c r="F69" i="10"/>
  <c r="K82" i="10"/>
  <c r="G79" i="10"/>
  <c r="K74" i="10"/>
  <c r="G71" i="10"/>
  <c r="F82" i="10"/>
  <c r="E81" i="10"/>
  <c r="C80" i="10"/>
  <c r="L75" i="10"/>
  <c r="F74" i="10"/>
  <c r="E73" i="10"/>
  <c r="C72" i="10"/>
  <c r="K78" i="10"/>
  <c r="G75" i="10"/>
  <c r="K70" i="10"/>
  <c r="L79" i="10"/>
  <c r="E77" i="10"/>
  <c r="F70" i="10"/>
  <c r="C76" i="10"/>
  <c r="F78" i="10"/>
  <c r="E69" i="10"/>
  <c r="K27" i="10"/>
  <c r="K35" i="10"/>
  <c r="M82" i="10" l="1"/>
  <c r="M73" i="10"/>
  <c r="M5" i="10"/>
  <c r="M47" i="10"/>
  <c r="M74" i="10"/>
  <c r="M9" i="10"/>
  <c r="M66" i="10"/>
  <c r="M54" i="10"/>
  <c r="M27" i="10"/>
  <c r="M58" i="10"/>
  <c r="M60" i="10"/>
  <c r="M68" i="10"/>
  <c r="M81" i="10"/>
  <c r="M69" i="10"/>
  <c r="M77" i="10"/>
  <c r="M78" i="10"/>
  <c r="M70" i="10"/>
  <c r="M62" i="10"/>
  <c r="M19" i="10"/>
  <c r="I70" i="10"/>
  <c r="I74" i="10"/>
  <c r="I82" i="10"/>
  <c r="I75" i="10"/>
  <c r="I62" i="10"/>
  <c r="I60" i="10"/>
  <c r="I68" i="10"/>
  <c r="I59" i="10"/>
  <c r="I67" i="10"/>
  <c r="I47" i="10"/>
  <c r="I46" i="10"/>
  <c r="I44" i="10"/>
  <c r="I53" i="10"/>
  <c r="I52" i="10"/>
  <c r="I39" i="10"/>
  <c r="I35" i="10"/>
  <c r="I30" i="10"/>
  <c r="I40" i="10"/>
  <c r="I3" i="10"/>
  <c r="M25" i="10"/>
  <c r="M24" i="10"/>
  <c r="M59" i="10"/>
  <c r="M67" i="10"/>
  <c r="M53" i="10"/>
  <c r="M51" i="10"/>
  <c r="M46" i="10"/>
  <c r="M44" i="10"/>
  <c r="M52" i="10"/>
  <c r="M33" i="10"/>
  <c r="M30" i="10"/>
  <c r="M40" i="10"/>
  <c r="M31" i="10"/>
  <c r="M3" i="10"/>
  <c r="M11" i="10"/>
  <c r="M23" i="10"/>
  <c r="I78" i="10"/>
  <c r="I71" i="10"/>
  <c r="I79" i="10"/>
  <c r="I56" i="10"/>
  <c r="I64" i="10"/>
  <c r="I55" i="10"/>
  <c r="I63" i="10"/>
  <c r="I51" i="10"/>
  <c r="I48" i="10"/>
  <c r="I27" i="10"/>
  <c r="I31" i="10"/>
  <c r="I38" i="10"/>
  <c r="I41" i="10"/>
  <c r="I73" i="10"/>
  <c r="I72" i="10"/>
  <c r="I58" i="10"/>
  <c r="I66" i="10"/>
  <c r="I57" i="10"/>
  <c r="I65" i="10"/>
  <c r="H71" i="10"/>
  <c r="I69" i="10"/>
  <c r="I77" i="10"/>
  <c r="I76" i="10"/>
  <c r="I61" i="10"/>
  <c r="I43" i="10"/>
  <c r="I54" i="10"/>
  <c r="I49" i="10"/>
  <c r="I29" i="10"/>
  <c r="I34" i="10"/>
  <c r="I37" i="10"/>
  <c r="I28" i="10"/>
  <c r="I5" i="10"/>
  <c r="I7" i="10"/>
  <c r="M10" i="10"/>
  <c r="M18" i="10"/>
  <c r="M17" i="10"/>
  <c r="I50" i="10"/>
  <c r="I32" i="10"/>
  <c r="I15" i="10"/>
  <c r="I19" i="10"/>
  <c r="I6" i="10"/>
  <c r="I81" i="10"/>
  <c r="I80" i="10"/>
  <c r="I45" i="10"/>
  <c r="I33" i="10"/>
  <c r="I26" i="10"/>
  <c r="I42" i="10"/>
  <c r="I36" i="10"/>
  <c r="I11" i="10"/>
  <c r="I9" i="10"/>
  <c r="M13" i="10"/>
  <c r="M21" i="10"/>
  <c r="H74" i="10"/>
  <c r="H82" i="10"/>
  <c r="H58" i="10"/>
  <c r="H46" i="10"/>
  <c r="H37" i="10"/>
  <c r="H12" i="10"/>
  <c r="H25" i="10"/>
  <c r="M2" i="10"/>
  <c r="M35" i="10"/>
  <c r="H79" i="10"/>
  <c r="H78" i="10"/>
  <c r="H75" i="10"/>
  <c r="M72" i="10"/>
  <c r="M80" i="10"/>
  <c r="H72" i="10"/>
  <c r="H80" i="10"/>
  <c r="H67" i="10"/>
  <c r="M57" i="10"/>
  <c r="M65" i="10"/>
  <c r="H57" i="10"/>
  <c r="H65" i="10"/>
  <c r="H56" i="10"/>
  <c r="H64" i="10"/>
  <c r="H52" i="10"/>
  <c r="H43" i="10"/>
  <c r="M45" i="10"/>
  <c r="M50" i="10"/>
  <c r="H50" i="10"/>
  <c r="H49" i="10"/>
  <c r="H30" i="10"/>
  <c r="M26" i="10"/>
  <c r="H39" i="10"/>
  <c r="M42" i="10"/>
  <c r="H42" i="10"/>
  <c r="H33" i="10"/>
  <c r="M36" i="10"/>
  <c r="H2" i="10"/>
  <c r="H20" i="10"/>
  <c r="H24" i="10"/>
  <c r="H7" i="10"/>
  <c r="I10" i="10"/>
  <c r="H15" i="10"/>
  <c r="I18" i="10"/>
  <c r="H14" i="10"/>
  <c r="I17" i="10"/>
  <c r="H22" i="10"/>
  <c r="M8" i="10"/>
  <c r="M16" i="10"/>
  <c r="H23" i="10"/>
  <c r="I4" i="10"/>
  <c r="H9" i="10"/>
  <c r="I12" i="10"/>
  <c r="H17" i="10"/>
  <c r="I20" i="10"/>
  <c r="I25" i="10"/>
  <c r="M75" i="10"/>
  <c r="H55" i="10"/>
  <c r="H51" i="10"/>
  <c r="H32" i="10"/>
  <c r="H27" i="10"/>
  <c r="H6" i="10"/>
  <c r="M76" i="10"/>
  <c r="H76" i="10"/>
  <c r="H59" i="10"/>
  <c r="M61" i="10"/>
  <c r="H61" i="10"/>
  <c r="H60" i="10"/>
  <c r="H68" i="10"/>
  <c r="H44" i="10"/>
  <c r="M43" i="10"/>
  <c r="H47" i="10"/>
  <c r="H45" i="10"/>
  <c r="H54" i="10"/>
  <c r="H53" i="10"/>
  <c r="H26" i="10"/>
  <c r="H34" i="10"/>
  <c r="H40" i="10"/>
  <c r="H31" i="10"/>
  <c r="M34" i="10"/>
  <c r="M37" i="10"/>
  <c r="M28" i="10"/>
  <c r="H41" i="10"/>
  <c r="M7" i="10"/>
  <c r="H16" i="10"/>
  <c r="H3" i="10"/>
  <c r="H11" i="10"/>
  <c r="I14" i="10"/>
  <c r="H19" i="10"/>
  <c r="I22" i="10"/>
  <c r="I13" i="10"/>
  <c r="H18" i="10"/>
  <c r="I21" i="10"/>
  <c r="M4" i="10"/>
  <c r="M12" i="10"/>
  <c r="M20" i="10"/>
  <c r="I23" i="10"/>
  <c r="H73" i="10"/>
  <c r="H81" i="10"/>
  <c r="H66" i="10"/>
  <c r="M29" i="10"/>
  <c r="H10" i="10"/>
  <c r="H70" i="10"/>
  <c r="H69" i="10"/>
  <c r="H77" i="10"/>
  <c r="M79" i="10"/>
  <c r="H63" i="10"/>
  <c r="H62" i="10"/>
  <c r="M56" i="10"/>
  <c r="M64" i="10"/>
  <c r="M55" i="10"/>
  <c r="M63" i="10"/>
  <c r="H48" i="10"/>
  <c r="M48" i="10"/>
  <c r="M49" i="10"/>
  <c r="H28" i="10"/>
  <c r="H36" i="10"/>
  <c r="M39" i="10"/>
  <c r="H35" i="10"/>
  <c r="M38" i="10"/>
  <c r="H38" i="10"/>
  <c r="M41" i="10"/>
  <c r="H29" i="10"/>
  <c r="M32" i="10"/>
  <c r="M15" i="10"/>
  <c r="H4" i="10"/>
  <c r="H8" i="10"/>
  <c r="M6" i="10"/>
  <c r="M14" i="10"/>
  <c r="H5" i="10"/>
  <c r="I8" i="10"/>
  <c r="H13" i="10"/>
  <c r="I16" i="10"/>
  <c r="H21" i="10"/>
  <c r="I24" i="10"/>
  <c r="M22" i="10"/>
  <c r="N71" i="10" l="1"/>
  <c r="N70" i="10"/>
  <c r="N74" i="10"/>
  <c r="N77" i="10"/>
  <c r="N72" i="10"/>
  <c r="N78" i="10"/>
  <c r="N81" i="10"/>
  <c r="N76" i="10"/>
  <c r="N79" i="10"/>
  <c r="N82" i="10"/>
  <c r="N66" i="10"/>
  <c r="N62" i="10"/>
  <c r="N58" i="10"/>
  <c r="N67" i="10"/>
  <c r="N63" i="10"/>
  <c r="N59" i="10"/>
  <c r="N55" i="10"/>
  <c r="N68" i="10"/>
  <c r="N64" i="10"/>
  <c r="N60" i="10"/>
  <c r="N56" i="10"/>
  <c r="N61" i="10"/>
  <c r="N65" i="10"/>
  <c r="N57" i="10"/>
  <c r="N54" i="10"/>
  <c r="N51" i="10"/>
  <c r="N52" i="10"/>
  <c r="N47" i="10"/>
  <c r="N43" i="10"/>
  <c r="N53" i="10"/>
  <c r="N49" i="10"/>
  <c r="N48" i="10"/>
  <c r="N44" i="10"/>
  <c r="N45" i="10"/>
  <c r="N50" i="10"/>
  <c r="N46" i="10"/>
  <c r="N25" i="10"/>
  <c r="N22" i="10"/>
  <c r="N19" i="10"/>
  <c r="N15" i="10"/>
  <c r="N11" i="10"/>
  <c r="N7" i="10"/>
  <c r="N3" i="10"/>
  <c r="N20" i="10"/>
  <c r="N16" i="10"/>
  <c r="N12" i="10"/>
  <c r="N21" i="10"/>
  <c r="N17" i="10"/>
  <c r="N13" i="10"/>
  <c r="N9" i="10"/>
  <c r="N5" i="10"/>
  <c r="N24" i="10"/>
  <c r="N14" i="10"/>
  <c r="N10" i="10"/>
  <c r="N2" i="10"/>
  <c r="N23" i="10"/>
  <c r="N18" i="10"/>
  <c r="N4" i="10"/>
  <c r="N6" i="10"/>
  <c r="N8" i="10"/>
  <c r="N73" i="10"/>
  <c r="N75" i="10"/>
  <c r="N39" i="10"/>
  <c r="N35" i="10"/>
  <c r="N31" i="10"/>
  <c r="N27" i="10"/>
  <c r="N40" i="10"/>
  <c r="N36" i="10"/>
  <c r="N41" i="10"/>
  <c r="N37" i="10"/>
  <c r="N33" i="10"/>
  <c r="N29" i="10"/>
  <c r="N34" i="10"/>
  <c r="N32" i="10"/>
  <c r="N30" i="10"/>
  <c r="N28" i="10"/>
  <c r="N38" i="10"/>
  <c r="N26" i="10"/>
  <c r="N42" i="10"/>
  <c r="N69" i="10"/>
  <c r="N80" i="10"/>
  <c r="C164" i="8" a="1"/>
  <c r="C164" i="8" s="1"/>
  <c r="C162" i="8" a="1"/>
  <c r="C162" i="8" s="1"/>
  <c r="C160" i="8" a="1"/>
  <c r="C160" i="8" s="1"/>
  <c r="C158" i="8" a="1"/>
  <c r="C158" i="8" s="1"/>
  <c r="C156" i="8" a="1"/>
  <c r="C156" i="8" s="1"/>
  <c r="C154" i="8" a="1"/>
  <c r="C154" i="8" s="1"/>
  <c r="C152" i="8" a="1"/>
  <c r="C152" i="8" s="1"/>
  <c r="C150" i="8" a="1"/>
  <c r="C150" i="8" s="1"/>
  <c r="C148" i="8" a="1"/>
  <c r="C148" i="8" s="1"/>
  <c r="C146" i="8" a="1"/>
  <c r="C146" i="8" s="1"/>
  <c r="C144" i="8" a="1"/>
  <c r="C144" i="8" s="1"/>
  <c r="C142" i="8" a="1"/>
  <c r="C142" i="8" s="1"/>
  <c r="C140" i="8" a="1"/>
  <c r="C140" i="8" s="1"/>
  <c r="C138" i="8" a="1"/>
  <c r="C138" i="8" s="1"/>
  <c r="C136" i="8" a="1"/>
  <c r="C136" i="8" s="1"/>
  <c r="C134" i="8" a="1"/>
  <c r="C134" i="8" s="1"/>
  <c r="C132" i="8" a="1"/>
  <c r="C132" i="8" s="1"/>
  <c r="C130" i="8" a="1"/>
  <c r="C130" i="8" s="1"/>
  <c r="C95" i="8" a="1"/>
  <c r="C95" i="8" s="1"/>
  <c r="C93" i="8" a="1"/>
  <c r="C93" i="8" s="1"/>
  <c r="C91" i="8" a="1"/>
  <c r="C91" i="8" s="1"/>
  <c r="C163" i="8" a="1"/>
  <c r="C163" i="8" s="1"/>
  <c r="C159" i="8" a="1"/>
  <c r="C159" i="8" s="1"/>
  <c r="C155" i="8" a="1"/>
  <c r="C155" i="8" s="1"/>
  <c r="C151" i="8" a="1"/>
  <c r="C151" i="8" s="1"/>
  <c r="C147" i="8" a="1"/>
  <c r="C147" i="8" s="1"/>
  <c r="C143" i="8" a="1"/>
  <c r="C143" i="8" s="1"/>
  <c r="C139" i="8" a="1"/>
  <c r="C139" i="8" s="1"/>
  <c r="C135" i="8" a="1"/>
  <c r="C135" i="8" s="1"/>
  <c r="C131" i="8" a="1"/>
  <c r="C131" i="8" s="1"/>
  <c r="C87" i="8" a="1"/>
  <c r="C87" i="8" s="1"/>
  <c r="C85" i="8" a="1"/>
  <c r="C85" i="8" s="1"/>
  <c r="C83" i="8" a="1"/>
  <c r="C83" i="8" s="1"/>
  <c r="C68" i="8" a="1"/>
  <c r="C68" i="8" s="1"/>
  <c r="C66" i="8" a="1"/>
  <c r="C66" i="8" s="1"/>
  <c r="C64" i="8" a="1"/>
  <c r="C64" i="8" s="1"/>
  <c r="C94" i="8" a="1"/>
  <c r="C94" i="8" s="1"/>
  <c r="C90" i="8" a="1"/>
  <c r="C90" i="8" s="1"/>
  <c r="C81" i="8" a="1"/>
  <c r="C81" i="8" s="1"/>
  <c r="C79" i="8" a="1"/>
  <c r="C79" i="8" s="1"/>
  <c r="C77" i="8" a="1"/>
  <c r="C77" i="8" s="1"/>
  <c r="C75" i="8" a="1"/>
  <c r="C75" i="8" s="1"/>
  <c r="C73" i="8" a="1"/>
  <c r="C73" i="8" s="1"/>
  <c r="C71" i="8" a="1"/>
  <c r="C71" i="8" s="1"/>
  <c r="C69" i="8" a="1"/>
  <c r="C69" i="8" s="1"/>
  <c r="C56" i="8" a="1"/>
  <c r="C56" i="8" s="1"/>
  <c r="C54" i="8" a="1"/>
  <c r="C54" i="8" s="1"/>
  <c r="C161" i="8" a="1"/>
  <c r="C161" i="8" s="1"/>
  <c r="C157" i="8" a="1"/>
  <c r="C157" i="8" s="1"/>
  <c r="C153" i="8" a="1"/>
  <c r="C153" i="8" s="1"/>
  <c r="C149" i="8" a="1"/>
  <c r="C149" i="8" s="1"/>
  <c r="C145" i="8" a="1"/>
  <c r="C145" i="8" s="1"/>
  <c r="C141" i="8" a="1"/>
  <c r="C141" i="8" s="1"/>
  <c r="C137" i="8" a="1"/>
  <c r="C137" i="8" s="1"/>
  <c r="C133" i="8" a="1"/>
  <c r="C133" i="8" s="1"/>
  <c r="C86" i="8" a="1"/>
  <c r="C86" i="8" s="1"/>
  <c r="C84" i="8" a="1"/>
  <c r="C84" i="8" s="1"/>
  <c r="C67" i="8" a="1"/>
  <c r="C67" i="8" s="1"/>
  <c r="C65" i="8" a="1"/>
  <c r="C65" i="8" s="1"/>
  <c r="C63" i="8" a="1"/>
  <c r="C63" i="8" s="1"/>
  <c r="C61" i="8" a="1"/>
  <c r="C61" i="8" s="1"/>
  <c r="C59" i="8" a="1"/>
  <c r="C59" i="8" s="1"/>
  <c r="C57" i="8" a="1"/>
  <c r="C57" i="8" s="1"/>
  <c r="C129" i="8" a="1"/>
  <c r="C129" i="8" s="1"/>
  <c r="C125" i="8" a="1"/>
  <c r="C125" i="8" s="1"/>
  <c r="C121" i="8" a="1"/>
  <c r="C121" i="8" s="1"/>
  <c r="C117" i="8" a="1"/>
  <c r="C117" i="8" s="1"/>
  <c r="C113" i="8" a="1"/>
  <c r="C113" i="8" s="1"/>
  <c r="C109" i="8" a="1"/>
  <c r="C109" i="8" s="1"/>
  <c r="C105" i="8" a="1"/>
  <c r="C105" i="8" s="1"/>
  <c r="C101" i="8" a="1"/>
  <c r="C101" i="8" s="1"/>
  <c r="C97" i="8" a="1"/>
  <c r="C97" i="8" s="1"/>
  <c r="C88" i="8" a="1"/>
  <c r="C88" i="8" s="1"/>
  <c r="C80" i="8" a="1"/>
  <c r="C80" i="8" s="1"/>
  <c r="C72" i="8" a="1"/>
  <c r="C72" i="8" s="1"/>
  <c r="C60" i="8" a="1"/>
  <c r="C60" i="8" s="1"/>
  <c r="C38" i="8" a="1"/>
  <c r="C38" i="8" s="1"/>
  <c r="C36" i="8" a="1"/>
  <c r="C36" i="8" s="1"/>
  <c r="C34" i="8" a="1"/>
  <c r="C34" i="8" s="1"/>
  <c r="C32" i="8" a="1"/>
  <c r="C32" i="8" s="1"/>
  <c r="C30" i="8" a="1"/>
  <c r="C30" i="8" s="1"/>
  <c r="C28" i="8" a="1"/>
  <c r="C28" i="8" s="1"/>
  <c r="C26" i="8" a="1"/>
  <c r="C26" i="8" s="1"/>
  <c r="C24" i="8" a="1"/>
  <c r="C24" i="8" s="1"/>
  <c r="C22" i="8" a="1"/>
  <c r="C22" i="8" s="1"/>
  <c r="C20" i="8" a="1"/>
  <c r="C20" i="8" s="1"/>
  <c r="C18" i="8" a="1"/>
  <c r="C18" i="8" s="1"/>
  <c r="C16" i="8" a="1"/>
  <c r="C16" i="8" s="1"/>
  <c r="C128" i="8" a="1"/>
  <c r="C128" i="8" s="1"/>
  <c r="C124" i="8" a="1"/>
  <c r="C124" i="8" s="1"/>
  <c r="C120" i="8" a="1"/>
  <c r="C120" i="8" s="1"/>
  <c r="C116" i="8" a="1"/>
  <c r="C116" i="8" s="1"/>
  <c r="C112" i="8" a="1"/>
  <c r="C112" i="8" s="1"/>
  <c r="C108" i="8" a="1"/>
  <c r="C108" i="8" s="1"/>
  <c r="C104" i="8" a="1"/>
  <c r="C104" i="8" s="1"/>
  <c r="C100" i="8" a="1"/>
  <c r="C100" i="8" s="1"/>
  <c r="C96" i="8" a="1"/>
  <c r="C96" i="8" s="1"/>
  <c r="C78" i="8" a="1"/>
  <c r="C78" i="8" s="1"/>
  <c r="C70" i="8" a="1"/>
  <c r="C70" i="8" s="1"/>
  <c r="C55" i="8" a="1"/>
  <c r="C55" i="8" s="1"/>
  <c r="C53" i="8" a="1"/>
  <c r="C53" i="8" s="1"/>
  <c r="C51" i="8" a="1"/>
  <c r="C51" i="8" s="1"/>
  <c r="F51" i="8" s="1"/>
  <c r="C49" i="8" a="1"/>
  <c r="C49" i="8" s="1"/>
  <c r="C47" i="8" a="1"/>
  <c r="C47" i="8" s="1"/>
  <c r="C45" i="8" a="1"/>
  <c r="C45" i="8" s="1"/>
  <c r="C43" i="8" a="1"/>
  <c r="C43" i="8" s="1"/>
  <c r="C41" i="8" a="1"/>
  <c r="C41" i="8" s="1"/>
  <c r="C127" i="8" a="1"/>
  <c r="C127" i="8" s="1"/>
  <c r="C123" i="8" a="1"/>
  <c r="C123" i="8" s="1"/>
  <c r="C119" i="8" a="1"/>
  <c r="C119" i="8" s="1"/>
  <c r="C115" i="8" a="1"/>
  <c r="C115" i="8" s="1"/>
  <c r="C111" i="8" a="1"/>
  <c r="C111" i="8" s="1"/>
  <c r="C107" i="8" a="1"/>
  <c r="C107" i="8" s="1"/>
  <c r="C103" i="8" a="1"/>
  <c r="C103" i="8" s="1"/>
  <c r="C99" i="8" a="1"/>
  <c r="C99" i="8" s="1"/>
  <c r="C92" i="8" a="1"/>
  <c r="C92" i="8" s="1"/>
  <c r="C89" i="8" a="1"/>
  <c r="C89" i="8" s="1"/>
  <c r="C76" i="8" a="1"/>
  <c r="C76" i="8" s="1"/>
  <c r="C62" i="8" a="1"/>
  <c r="C62" i="8" s="1"/>
  <c r="C58" i="8" a="1"/>
  <c r="C58" i="8" s="1"/>
  <c r="C39" i="8" a="1"/>
  <c r="C39" i="8" s="1"/>
  <c r="C37" i="8" a="1"/>
  <c r="C37" i="8" s="1"/>
  <c r="C35" i="8" a="1"/>
  <c r="C35" i="8" s="1"/>
  <c r="C33" i="8" a="1"/>
  <c r="C33" i="8" s="1"/>
  <c r="C31" i="8" a="1"/>
  <c r="C31" i="8" s="1"/>
  <c r="C29" i="8" a="1"/>
  <c r="C29" i="8" s="1"/>
  <c r="C27" i="8" a="1"/>
  <c r="C27" i="8" s="1"/>
  <c r="C25" i="8" a="1"/>
  <c r="C25" i="8" s="1"/>
  <c r="C23" i="8" a="1"/>
  <c r="C23" i="8" s="1"/>
  <c r="C21" i="8" a="1"/>
  <c r="C21" i="8" s="1"/>
  <c r="C19" i="8" a="1"/>
  <c r="C19" i="8" s="1"/>
  <c r="C17" i="8" a="1"/>
  <c r="C17" i="8" s="1"/>
  <c r="C126" i="8" a="1"/>
  <c r="C126" i="8" s="1"/>
  <c r="C122" i="8" a="1"/>
  <c r="C122" i="8" s="1"/>
  <c r="C118" i="8" a="1"/>
  <c r="C118" i="8" s="1"/>
  <c r="C114" i="8" a="1"/>
  <c r="C114" i="8" s="1"/>
  <c r="C110" i="8" a="1"/>
  <c r="C110" i="8" s="1"/>
  <c r="C106" i="8" a="1"/>
  <c r="C106" i="8" s="1"/>
  <c r="C102" i="8" a="1"/>
  <c r="C102" i="8" s="1"/>
  <c r="C98" i="8" a="1"/>
  <c r="C98" i="8" s="1"/>
  <c r="C82" i="8" a="1"/>
  <c r="C82" i="8" s="1"/>
  <c r="C74" i="8" a="1"/>
  <c r="C74" i="8" s="1"/>
  <c r="C52" i="8" a="1"/>
  <c r="C52" i="8" s="1"/>
  <c r="C50" i="8" a="1"/>
  <c r="C50" i="8" s="1"/>
  <c r="C48" i="8" a="1"/>
  <c r="C48" i="8" s="1"/>
  <c r="C46" i="8" a="1"/>
  <c r="C46" i="8" s="1"/>
  <c r="C44" i="8" a="1"/>
  <c r="C44" i="8" s="1"/>
  <c r="C42" i="8" a="1"/>
  <c r="C42" i="8" s="1"/>
  <c r="C40" i="8" a="1"/>
  <c r="C40" i="8" s="1"/>
  <c r="C15" i="8" a="1"/>
  <c r="C15" i="8" s="1"/>
  <c r="K15" i="8" l="1"/>
  <c r="F15" i="8"/>
  <c r="E15" i="8"/>
  <c r="H15" i="8"/>
  <c r="D15" i="8"/>
  <c r="B15" i="8" s="1"/>
  <c r="G15" i="8"/>
  <c r="F106" i="8"/>
  <c r="E106" i="8"/>
  <c r="H106" i="8"/>
  <c r="G106" i="8"/>
  <c r="D106" i="8"/>
  <c r="B106" i="8" s="1"/>
  <c r="E29" i="8"/>
  <c r="H29" i="8"/>
  <c r="D29" i="8"/>
  <c r="B29" i="8" s="1"/>
  <c r="G29" i="8"/>
  <c r="K29" i="8"/>
  <c r="F29" i="8"/>
  <c r="F103" i="8"/>
  <c r="E103" i="8"/>
  <c r="H103" i="8"/>
  <c r="G103" i="8"/>
  <c r="D103" i="8"/>
  <c r="B103" i="8" s="1"/>
  <c r="H43" i="8"/>
  <c r="D43" i="8"/>
  <c r="B43" i="8" s="1"/>
  <c r="G43" i="8"/>
  <c r="K43" i="8"/>
  <c r="F43" i="8"/>
  <c r="E43" i="8"/>
  <c r="F108" i="8"/>
  <c r="E108" i="8"/>
  <c r="H108" i="8"/>
  <c r="G108" i="8"/>
  <c r="D108" i="8"/>
  <c r="B108" i="8" s="1"/>
  <c r="G28" i="8"/>
  <c r="K28" i="8"/>
  <c r="F28" i="8"/>
  <c r="E28" i="8"/>
  <c r="H28" i="8"/>
  <c r="D28" i="8"/>
  <c r="B28" i="8" s="1"/>
  <c r="K80" i="8"/>
  <c r="F80" i="8"/>
  <c r="E80" i="8"/>
  <c r="H80" i="8"/>
  <c r="D80" i="8"/>
  <c r="B80" i="8" s="1"/>
  <c r="G80" i="8"/>
  <c r="F121" i="8"/>
  <c r="E121" i="8"/>
  <c r="H121" i="8"/>
  <c r="G121" i="8"/>
  <c r="D121" i="8"/>
  <c r="B121" i="8" s="1"/>
  <c r="H137" i="8"/>
  <c r="D137" i="8"/>
  <c r="B137" i="8" s="1"/>
  <c r="F137" i="8"/>
  <c r="E137" i="8"/>
  <c r="G137" i="8"/>
  <c r="H75" i="8"/>
  <c r="D75" i="8"/>
  <c r="B75" i="8" s="1"/>
  <c r="G75" i="8"/>
  <c r="K75" i="8"/>
  <c r="F75" i="8"/>
  <c r="E75" i="8"/>
  <c r="G68" i="8"/>
  <c r="K68" i="8"/>
  <c r="F68" i="8"/>
  <c r="E68" i="8"/>
  <c r="H68" i="8"/>
  <c r="D68" i="8"/>
  <c r="B68" i="8" s="1"/>
  <c r="H147" i="8"/>
  <c r="D147" i="8"/>
  <c r="B147" i="8" s="1"/>
  <c r="F147" i="8"/>
  <c r="E147" i="8"/>
  <c r="G147" i="8"/>
  <c r="H130" i="8"/>
  <c r="D130" i="8"/>
  <c r="B130" i="8" s="1"/>
  <c r="G130" i="8"/>
  <c r="F130" i="8"/>
  <c r="E130" i="8"/>
  <c r="H138" i="8"/>
  <c r="D138" i="8"/>
  <c r="B138" i="8" s="1"/>
  <c r="G138" i="8"/>
  <c r="F138" i="8"/>
  <c r="E138" i="8"/>
  <c r="H154" i="8"/>
  <c r="D154" i="8"/>
  <c r="B154" i="8" s="1"/>
  <c r="G154" i="8"/>
  <c r="F154" i="8"/>
  <c r="E154" i="8"/>
  <c r="H162" i="8"/>
  <c r="D162" i="8"/>
  <c r="B162" i="8" s="1"/>
  <c r="G162" i="8"/>
  <c r="F162" i="8"/>
  <c r="E162" i="8"/>
  <c r="K48" i="8"/>
  <c r="F48" i="8"/>
  <c r="E48" i="8"/>
  <c r="H48" i="8"/>
  <c r="D48" i="8"/>
  <c r="B48" i="8" s="1"/>
  <c r="G48" i="8"/>
  <c r="F110" i="8"/>
  <c r="E110" i="8"/>
  <c r="H110" i="8"/>
  <c r="G110" i="8"/>
  <c r="D110" i="8"/>
  <c r="B110" i="8" s="1"/>
  <c r="E23" i="8"/>
  <c r="H23" i="8"/>
  <c r="D23" i="8"/>
  <c r="B23" i="8" s="1"/>
  <c r="G23" i="8"/>
  <c r="F23" i="8"/>
  <c r="K23" i="8"/>
  <c r="E39" i="8"/>
  <c r="H39" i="8"/>
  <c r="D39" i="8"/>
  <c r="B39" i="8" s="1"/>
  <c r="G39" i="8"/>
  <c r="K39" i="8"/>
  <c r="F39" i="8"/>
  <c r="F107" i="8"/>
  <c r="E107" i="8"/>
  <c r="H107" i="8"/>
  <c r="G107" i="8"/>
  <c r="D107" i="8"/>
  <c r="B107" i="8" s="1"/>
  <c r="H45" i="8"/>
  <c r="D45" i="8"/>
  <c r="B45" i="8" s="1"/>
  <c r="G45" i="8"/>
  <c r="K45" i="8"/>
  <c r="F45" i="8"/>
  <c r="E45" i="8"/>
  <c r="H53" i="8"/>
  <c r="D53" i="8"/>
  <c r="B53" i="8" s="1"/>
  <c r="K53" i="8"/>
  <c r="E53" i="8"/>
  <c r="G53" i="8"/>
  <c r="F53" i="8"/>
  <c r="F112" i="8"/>
  <c r="E112" i="8"/>
  <c r="H112" i="8"/>
  <c r="G112" i="8"/>
  <c r="D112" i="8"/>
  <c r="B112" i="8" s="1"/>
  <c r="G30" i="8"/>
  <c r="K30" i="8"/>
  <c r="F30" i="8"/>
  <c r="E30" i="8"/>
  <c r="H30" i="8"/>
  <c r="D30" i="8"/>
  <c r="B30" i="8" s="1"/>
  <c r="H91" i="8"/>
  <c r="D91" i="8"/>
  <c r="B91" i="8" s="1"/>
  <c r="G91" i="8"/>
  <c r="K91" i="8"/>
  <c r="F91" i="8"/>
  <c r="E91" i="8"/>
  <c r="H132" i="8"/>
  <c r="D132" i="8"/>
  <c r="B132" i="8" s="1"/>
  <c r="G132" i="8"/>
  <c r="F132" i="8"/>
  <c r="E132" i="8"/>
  <c r="H140" i="8"/>
  <c r="D140" i="8"/>
  <c r="B140" i="8" s="1"/>
  <c r="G140" i="8"/>
  <c r="F140" i="8"/>
  <c r="E140" i="8"/>
  <c r="H148" i="8"/>
  <c r="D148" i="8"/>
  <c r="B148" i="8" s="1"/>
  <c r="G148" i="8"/>
  <c r="F148" i="8"/>
  <c r="E148" i="8"/>
  <c r="H164" i="8"/>
  <c r="D164" i="8"/>
  <c r="B164" i="8" s="1"/>
  <c r="G164" i="8"/>
  <c r="F164" i="8"/>
  <c r="E164" i="8"/>
  <c r="K42" i="8"/>
  <c r="F42" i="8"/>
  <c r="E42" i="8"/>
  <c r="H42" i="8"/>
  <c r="D42" i="8"/>
  <c r="B42" i="8" s="1"/>
  <c r="G42" i="8"/>
  <c r="K50" i="8"/>
  <c r="F50" i="8"/>
  <c r="E50" i="8"/>
  <c r="H50" i="8"/>
  <c r="D50" i="8"/>
  <c r="B50" i="8" s="1"/>
  <c r="G50" i="8"/>
  <c r="F98" i="8"/>
  <c r="E98" i="8"/>
  <c r="H98" i="8"/>
  <c r="G98" i="8"/>
  <c r="D98" i="8"/>
  <c r="B98" i="8" s="1"/>
  <c r="F114" i="8"/>
  <c r="E114" i="8"/>
  <c r="H114" i="8"/>
  <c r="G114" i="8"/>
  <c r="D114" i="8"/>
  <c r="B114" i="8" s="1"/>
  <c r="E17" i="8"/>
  <c r="H17" i="8"/>
  <c r="D17" i="8"/>
  <c r="B17" i="8" s="1"/>
  <c r="G17" i="8"/>
  <c r="K17" i="8"/>
  <c r="F17" i="8"/>
  <c r="E25" i="8"/>
  <c r="H25" i="8"/>
  <c r="D25" i="8"/>
  <c r="B25" i="8" s="1"/>
  <c r="G25" i="8"/>
  <c r="K25" i="8"/>
  <c r="F25" i="8"/>
  <c r="E33" i="8"/>
  <c r="H33" i="8"/>
  <c r="D33" i="8"/>
  <c r="B33" i="8" s="1"/>
  <c r="G33" i="8"/>
  <c r="K33" i="8"/>
  <c r="F33" i="8"/>
  <c r="K58" i="8"/>
  <c r="F58" i="8"/>
  <c r="E58" i="8"/>
  <c r="G58" i="8"/>
  <c r="D58" i="8"/>
  <c r="B58" i="8" s="1"/>
  <c r="H58" i="8"/>
  <c r="K92" i="8"/>
  <c r="F92" i="8"/>
  <c r="E92" i="8"/>
  <c r="H92" i="8"/>
  <c r="G92" i="8"/>
  <c r="D92" i="8"/>
  <c r="B92" i="8" s="1"/>
  <c r="F111" i="8"/>
  <c r="E111" i="8"/>
  <c r="H111" i="8"/>
  <c r="G111" i="8"/>
  <c r="D111" i="8"/>
  <c r="B111" i="8" s="1"/>
  <c r="F127" i="8"/>
  <c r="E127" i="8"/>
  <c r="H127" i="8"/>
  <c r="G127" i="8"/>
  <c r="D127" i="8"/>
  <c r="B127" i="8" s="1"/>
  <c r="H47" i="8"/>
  <c r="D47" i="8"/>
  <c r="B47" i="8" s="1"/>
  <c r="G47" i="8"/>
  <c r="K47" i="8"/>
  <c r="F47" i="8"/>
  <c r="E47" i="8"/>
  <c r="E55" i="8"/>
  <c r="H55" i="8"/>
  <c r="D55" i="8"/>
  <c r="B55" i="8" s="1"/>
  <c r="F55" i="8"/>
  <c r="K55" i="8"/>
  <c r="G55" i="8"/>
  <c r="F100" i="8"/>
  <c r="E100" i="8"/>
  <c r="H100" i="8"/>
  <c r="G100" i="8"/>
  <c r="D100" i="8"/>
  <c r="B100" i="8" s="1"/>
  <c r="F116" i="8"/>
  <c r="E116" i="8"/>
  <c r="H116" i="8"/>
  <c r="G116" i="8"/>
  <c r="D116" i="8"/>
  <c r="B116" i="8" s="1"/>
  <c r="G16" i="8"/>
  <c r="K16" i="8"/>
  <c r="F16" i="8"/>
  <c r="E16" i="8"/>
  <c r="H16" i="8"/>
  <c r="D16" i="8"/>
  <c r="B16" i="8" s="1"/>
  <c r="G24" i="8"/>
  <c r="K24" i="8"/>
  <c r="F24" i="8"/>
  <c r="E24" i="8"/>
  <c r="H24" i="8"/>
  <c r="D24" i="8"/>
  <c r="B24" i="8" s="1"/>
  <c r="G32" i="8"/>
  <c r="K32" i="8"/>
  <c r="F32" i="8"/>
  <c r="E32" i="8"/>
  <c r="H32" i="8"/>
  <c r="D32" i="8"/>
  <c r="B32" i="8" s="1"/>
  <c r="K60" i="8"/>
  <c r="F60" i="8"/>
  <c r="E60" i="8"/>
  <c r="H60" i="8"/>
  <c r="G60" i="8"/>
  <c r="D60" i="8"/>
  <c r="B60" i="8" s="1"/>
  <c r="F97" i="8"/>
  <c r="E97" i="8"/>
  <c r="H97" i="8"/>
  <c r="G97" i="8"/>
  <c r="D97" i="8"/>
  <c r="B97" i="8" s="1"/>
  <c r="F113" i="8"/>
  <c r="E113" i="8"/>
  <c r="H113" i="8"/>
  <c r="G113" i="8"/>
  <c r="D113" i="8"/>
  <c r="B113" i="8" s="1"/>
  <c r="H129" i="8"/>
  <c r="F129" i="8"/>
  <c r="E129" i="8"/>
  <c r="G129" i="8"/>
  <c r="D129" i="8"/>
  <c r="B129" i="8" s="1"/>
  <c r="E63" i="8"/>
  <c r="H63" i="8"/>
  <c r="D63" i="8"/>
  <c r="B63" i="8" s="1"/>
  <c r="G63" i="8"/>
  <c r="K63" i="8"/>
  <c r="F63" i="8"/>
  <c r="E86" i="8"/>
  <c r="H86" i="8"/>
  <c r="D86" i="8"/>
  <c r="B86" i="8" s="1"/>
  <c r="G86" i="8"/>
  <c r="F86" i="8"/>
  <c r="K86" i="8"/>
  <c r="H145" i="8"/>
  <c r="D145" i="8"/>
  <c r="B145" i="8" s="1"/>
  <c r="F145" i="8"/>
  <c r="E145" i="8"/>
  <c r="G145" i="8"/>
  <c r="H161" i="8"/>
  <c r="D161" i="8"/>
  <c r="B161" i="8" s="1"/>
  <c r="F161" i="8"/>
  <c r="E161" i="8"/>
  <c r="G161" i="8"/>
  <c r="H71" i="8"/>
  <c r="D71" i="8"/>
  <c r="B71" i="8" s="1"/>
  <c r="G71" i="8"/>
  <c r="K71" i="8"/>
  <c r="F71" i="8"/>
  <c r="E71" i="8"/>
  <c r="H79" i="8"/>
  <c r="D79" i="8"/>
  <c r="B79" i="8" s="1"/>
  <c r="G79" i="8"/>
  <c r="K79" i="8"/>
  <c r="F79" i="8"/>
  <c r="E79" i="8"/>
  <c r="G64" i="8"/>
  <c r="K64" i="8"/>
  <c r="F64" i="8"/>
  <c r="E64" i="8"/>
  <c r="D64" i="8"/>
  <c r="B64" i="8" s="1"/>
  <c r="H64" i="8"/>
  <c r="G85" i="8"/>
  <c r="K85" i="8"/>
  <c r="F85" i="8"/>
  <c r="E85" i="8"/>
  <c r="H85" i="8"/>
  <c r="D85" i="8"/>
  <c r="B85" i="8" s="1"/>
  <c r="H139" i="8"/>
  <c r="D139" i="8"/>
  <c r="B139" i="8" s="1"/>
  <c r="F139" i="8"/>
  <c r="E139" i="8"/>
  <c r="G139" i="8"/>
  <c r="H155" i="8"/>
  <c r="D155" i="8"/>
  <c r="B155" i="8" s="1"/>
  <c r="F155" i="8"/>
  <c r="E155" i="8"/>
  <c r="G155" i="8"/>
  <c r="H93" i="8"/>
  <c r="D93" i="8"/>
  <c r="B93" i="8" s="1"/>
  <c r="G93" i="8"/>
  <c r="F93" i="8"/>
  <c r="E93" i="8"/>
  <c r="K93" i="8"/>
  <c r="H134" i="8"/>
  <c r="D134" i="8"/>
  <c r="B134" i="8" s="1"/>
  <c r="G134" i="8"/>
  <c r="F134" i="8"/>
  <c r="E134" i="8"/>
  <c r="H142" i="8"/>
  <c r="D142" i="8"/>
  <c r="B142" i="8" s="1"/>
  <c r="G142" i="8"/>
  <c r="F142" i="8"/>
  <c r="E142" i="8"/>
  <c r="H150" i="8"/>
  <c r="D150" i="8"/>
  <c r="B150" i="8" s="1"/>
  <c r="G150" i="8"/>
  <c r="F150" i="8"/>
  <c r="E150" i="8"/>
  <c r="H158" i="8"/>
  <c r="D158" i="8"/>
  <c r="B158" i="8" s="1"/>
  <c r="G158" i="8"/>
  <c r="F158" i="8"/>
  <c r="E158" i="8"/>
  <c r="E29" i="9"/>
  <c r="G29" i="9"/>
  <c r="O29" i="9" s="1"/>
  <c r="G31" i="9"/>
  <c r="O31" i="9" s="1"/>
  <c r="E31" i="9"/>
  <c r="K74" i="8"/>
  <c r="F74" i="8"/>
  <c r="E74" i="8"/>
  <c r="H74" i="8"/>
  <c r="D74" i="8"/>
  <c r="B74" i="8" s="1"/>
  <c r="G74" i="8"/>
  <c r="E21" i="8"/>
  <c r="H21" i="8"/>
  <c r="D21" i="8"/>
  <c r="B21" i="8" s="1"/>
  <c r="G21" i="8"/>
  <c r="F21" i="8"/>
  <c r="K21" i="8"/>
  <c r="K76" i="8"/>
  <c r="F76" i="8"/>
  <c r="E76" i="8"/>
  <c r="H76" i="8"/>
  <c r="D76" i="8"/>
  <c r="B76" i="8" s="1"/>
  <c r="G76" i="8"/>
  <c r="K78" i="8"/>
  <c r="F78" i="8"/>
  <c r="E78" i="8"/>
  <c r="H78" i="8"/>
  <c r="D78" i="8"/>
  <c r="B78" i="8" s="1"/>
  <c r="G78" i="8"/>
  <c r="G20" i="8"/>
  <c r="K20" i="8"/>
  <c r="F20" i="8"/>
  <c r="E20" i="8"/>
  <c r="D20" i="8"/>
  <c r="B20" i="8" s="1"/>
  <c r="H20" i="8"/>
  <c r="H153" i="8"/>
  <c r="D153" i="8"/>
  <c r="B153" i="8" s="1"/>
  <c r="F153" i="8"/>
  <c r="E153" i="8"/>
  <c r="G153" i="8"/>
  <c r="K40" i="8"/>
  <c r="F40" i="8"/>
  <c r="E40" i="8"/>
  <c r="H40" i="8"/>
  <c r="D40" i="8"/>
  <c r="B40" i="8" s="1"/>
  <c r="G40" i="8"/>
  <c r="K82" i="8"/>
  <c r="F82" i="8"/>
  <c r="E82" i="8"/>
  <c r="H82" i="8"/>
  <c r="D82" i="8"/>
  <c r="B82" i="8" s="1"/>
  <c r="G82" i="8"/>
  <c r="F126" i="8"/>
  <c r="E126" i="8"/>
  <c r="H126" i="8"/>
  <c r="G126" i="8"/>
  <c r="D126" i="8"/>
  <c r="B126" i="8" s="1"/>
  <c r="E31" i="8"/>
  <c r="H31" i="8"/>
  <c r="D31" i="8"/>
  <c r="B31" i="8" s="1"/>
  <c r="G31" i="8"/>
  <c r="K31" i="8"/>
  <c r="F31" i="8"/>
  <c r="H89" i="8"/>
  <c r="D89" i="8"/>
  <c r="B89" i="8" s="1"/>
  <c r="G89" i="8"/>
  <c r="F89" i="8"/>
  <c r="K89" i="8"/>
  <c r="E89" i="8"/>
  <c r="F123" i="8"/>
  <c r="E123" i="8"/>
  <c r="H123" i="8"/>
  <c r="G123" i="8"/>
  <c r="D123" i="8"/>
  <c r="B123" i="8" s="1"/>
  <c r="F96" i="8"/>
  <c r="E96" i="8"/>
  <c r="H96" i="8"/>
  <c r="G96" i="8"/>
  <c r="D96" i="8"/>
  <c r="B96" i="8" s="1"/>
  <c r="F128" i="8"/>
  <c r="E128" i="8"/>
  <c r="H128" i="8"/>
  <c r="G128" i="8"/>
  <c r="D128" i="8"/>
  <c r="B128" i="8" s="1"/>
  <c r="G22" i="8"/>
  <c r="K22" i="8"/>
  <c r="F22" i="8"/>
  <c r="E22" i="8"/>
  <c r="H22" i="8"/>
  <c r="D22" i="8"/>
  <c r="B22" i="8" s="1"/>
  <c r="G38" i="8"/>
  <c r="K38" i="8"/>
  <c r="F38" i="8"/>
  <c r="E38" i="8"/>
  <c r="H38" i="8"/>
  <c r="D38" i="8"/>
  <c r="B38" i="8" s="1"/>
  <c r="K88" i="8"/>
  <c r="F88" i="8"/>
  <c r="G88" i="8"/>
  <c r="E88" i="8"/>
  <c r="D88" i="8"/>
  <c r="B88" i="8" s="1"/>
  <c r="H88" i="8"/>
  <c r="F109" i="8"/>
  <c r="E109" i="8"/>
  <c r="H109" i="8"/>
  <c r="G109" i="8"/>
  <c r="D109" i="8"/>
  <c r="B109" i="8" s="1"/>
  <c r="F125" i="8"/>
  <c r="E125" i="8"/>
  <c r="H125" i="8"/>
  <c r="G125" i="8"/>
  <c r="D125" i="8"/>
  <c r="B125" i="8" s="1"/>
  <c r="H61" i="8"/>
  <c r="D61" i="8"/>
  <c r="B61" i="8" s="1"/>
  <c r="G61" i="8"/>
  <c r="F61" i="8"/>
  <c r="E61" i="8"/>
  <c r="K61" i="8"/>
  <c r="E84" i="8"/>
  <c r="H84" i="8"/>
  <c r="D84" i="8"/>
  <c r="B84" i="8" s="1"/>
  <c r="G84" i="8"/>
  <c r="K84" i="8"/>
  <c r="F84" i="8"/>
  <c r="H141" i="8"/>
  <c r="D141" i="8"/>
  <c r="B141" i="8" s="1"/>
  <c r="F141" i="8"/>
  <c r="E141" i="8"/>
  <c r="G141" i="8"/>
  <c r="H157" i="8"/>
  <c r="D157" i="8"/>
  <c r="B157" i="8" s="1"/>
  <c r="F157" i="8"/>
  <c r="E157" i="8"/>
  <c r="G157" i="8"/>
  <c r="H69" i="8"/>
  <c r="D69" i="8"/>
  <c r="B69" i="8" s="1"/>
  <c r="G69" i="8"/>
  <c r="K69" i="8"/>
  <c r="F69" i="8"/>
  <c r="E69" i="8"/>
  <c r="H77" i="8"/>
  <c r="D77" i="8"/>
  <c r="B77" i="8" s="1"/>
  <c r="G77" i="8"/>
  <c r="K77" i="8"/>
  <c r="F77" i="8"/>
  <c r="E77" i="8"/>
  <c r="K94" i="8"/>
  <c r="F94" i="8"/>
  <c r="E94" i="8"/>
  <c r="D94" i="8"/>
  <c r="B94" i="8" s="1"/>
  <c r="H94" i="8"/>
  <c r="G94" i="8"/>
  <c r="G83" i="8"/>
  <c r="K83" i="8"/>
  <c r="F83" i="8"/>
  <c r="E83" i="8"/>
  <c r="D83" i="8"/>
  <c r="B83" i="8" s="1"/>
  <c r="H83" i="8"/>
  <c r="H135" i="8"/>
  <c r="D135" i="8"/>
  <c r="B135" i="8" s="1"/>
  <c r="F135" i="8"/>
  <c r="E135" i="8"/>
  <c r="G135" i="8"/>
  <c r="H151" i="8"/>
  <c r="D151" i="8"/>
  <c r="B151" i="8" s="1"/>
  <c r="F151" i="8"/>
  <c r="E151" i="8"/>
  <c r="G151" i="8"/>
  <c r="H156" i="8"/>
  <c r="D156" i="8"/>
  <c r="B156" i="8" s="1"/>
  <c r="G156" i="8"/>
  <c r="F156" i="8"/>
  <c r="E156" i="8"/>
  <c r="G27" i="9"/>
  <c r="O27" i="9" s="1"/>
  <c r="E27" i="9"/>
  <c r="K44" i="8"/>
  <c r="F44" i="8"/>
  <c r="E44" i="8"/>
  <c r="H44" i="8"/>
  <c r="D44" i="8"/>
  <c r="B44" i="8" s="1"/>
  <c r="G44" i="8"/>
  <c r="K52" i="8"/>
  <c r="F52" i="8"/>
  <c r="E52" i="8"/>
  <c r="H52" i="8"/>
  <c r="D52" i="8"/>
  <c r="B52" i="8" s="1"/>
  <c r="G52" i="8"/>
  <c r="F102" i="8"/>
  <c r="E102" i="8"/>
  <c r="H102" i="8"/>
  <c r="G102" i="8"/>
  <c r="D102" i="8"/>
  <c r="B102" i="8" s="1"/>
  <c r="F118" i="8"/>
  <c r="E118" i="8"/>
  <c r="H118" i="8"/>
  <c r="G118" i="8"/>
  <c r="D118" i="8"/>
  <c r="B118" i="8" s="1"/>
  <c r="E19" i="8"/>
  <c r="H19" i="8"/>
  <c r="D19" i="8"/>
  <c r="B19" i="8" s="1"/>
  <c r="G19" i="8"/>
  <c r="K19" i="8"/>
  <c r="F19" i="8"/>
  <c r="E27" i="8"/>
  <c r="H27" i="8"/>
  <c r="D27" i="8"/>
  <c r="B27" i="8" s="1"/>
  <c r="G27" i="8"/>
  <c r="K27" i="8"/>
  <c r="F27" i="8"/>
  <c r="E35" i="8"/>
  <c r="H35" i="8"/>
  <c r="D35" i="8"/>
  <c r="B35" i="8" s="1"/>
  <c r="G35" i="8"/>
  <c r="K35" i="8"/>
  <c r="F35" i="8"/>
  <c r="G62" i="8"/>
  <c r="K62" i="8"/>
  <c r="F62" i="8"/>
  <c r="E62" i="8"/>
  <c r="H62" i="8"/>
  <c r="D62" i="8"/>
  <c r="B62" i="8" s="1"/>
  <c r="F99" i="8"/>
  <c r="E99" i="8"/>
  <c r="H99" i="8"/>
  <c r="G99" i="8"/>
  <c r="D99" i="8"/>
  <c r="B99" i="8" s="1"/>
  <c r="F115" i="8"/>
  <c r="E115" i="8"/>
  <c r="H115" i="8"/>
  <c r="G115" i="8"/>
  <c r="D115" i="8"/>
  <c r="B115" i="8" s="1"/>
  <c r="H41" i="8"/>
  <c r="D41" i="8"/>
  <c r="B41" i="8" s="1"/>
  <c r="G41" i="8"/>
  <c r="K41" i="8"/>
  <c r="F41" i="8"/>
  <c r="E41" i="8"/>
  <c r="H49" i="8"/>
  <c r="D49" i="8"/>
  <c r="B49" i="8" s="1"/>
  <c r="G49" i="8"/>
  <c r="K49" i="8"/>
  <c r="F49" i="8"/>
  <c r="E49" i="8"/>
  <c r="K70" i="8"/>
  <c r="F70" i="8"/>
  <c r="E70" i="8"/>
  <c r="H70" i="8"/>
  <c r="D70" i="8"/>
  <c r="B70" i="8" s="1"/>
  <c r="G70" i="8"/>
  <c r="F104" i="8"/>
  <c r="E104" i="8"/>
  <c r="H104" i="8"/>
  <c r="G104" i="8"/>
  <c r="D104" i="8"/>
  <c r="B104" i="8" s="1"/>
  <c r="F120" i="8"/>
  <c r="E120" i="8"/>
  <c r="H120" i="8"/>
  <c r="G120" i="8"/>
  <c r="D120" i="8"/>
  <c r="B120" i="8" s="1"/>
  <c r="G18" i="8"/>
  <c r="K18" i="8"/>
  <c r="F18" i="8"/>
  <c r="E18" i="8"/>
  <c r="D18" i="8"/>
  <c r="B18" i="8" s="1"/>
  <c r="H18" i="8"/>
  <c r="G26" i="8"/>
  <c r="K26" i="8"/>
  <c r="F26" i="8"/>
  <c r="E26" i="8"/>
  <c r="H26" i="8"/>
  <c r="D26" i="8"/>
  <c r="B26" i="8" s="1"/>
  <c r="G34" i="8"/>
  <c r="K34" i="8"/>
  <c r="F34" i="8"/>
  <c r="E34" i="8"/>
  <c r="H34" i="8"/>
  <c r="D34" i="8"/>
  <c r="B34" i="8" s="1"/>
  <c r="K72" i="8"/>
  <c r="F72" i="8"/>
  <c r="E72" i="8"/>
  <c r="H72" i="8"/>
  <c r="D72" i="8"/>
  <c r="B72" i="8" s="1"/>
  <c r="G72" i="8"/>
  <c r="F101" i="8"/>
  <c r="E101" i="8"/>
  <c r="H101" i="8"/>
  <c r="G101" i="8"/>
  <c r="D101" i="8"/>
  <c r="B101" i="8" s="1"/>
  <c r="F117" i="8"/>
  <c r="E117" i="8"/>
  <c r="H117" i="8"/>
  <c r="G117" i="8"/>
  <c r="D117" i="8"/>
  <c r="B117" i="8" s="1"/>
  <c r="H57" i="8"/>
  <c r="D57" i="8"/>
  <c r="B57" i="8" s="1"/>
  <c r="G57" i="8"/>
  <c r="F57" i="8"/>
  <c r="E57" i="8"/>
  <c r="K57" i="8"/>
  <c r="E65" i="8"/>
  <c r="H65" i="8"/>
  <c r="D65" i="8"/>
  <c r="B65" i="8" s="1"/>
  <c r="G65" i="8"/>
  <c r="K65" i="8"/>
  <c r="F65" i="8"/>
  <c r="H133" i="8"/>
  <c r="D133" i="8"/>
  <c r="B133" i="8" s="1"/>
  <c r="F133" i="8"/>
  <c r="E133" i="8"/>
  <c r="G133" i="8"/>
  <c r="H149" i="8"/>
  <c r="D149" i="8"/>
  <c r="B149" i="8" s="1"/>
  <c r="F149" i="8"/>
  <c r="E149" i="8"/>
  <c r="G149" i="8"/>
  <c r="G54" i="8"/>
  <c r="K54" i="8"/>
  <c r="F54" i="8"/>
  <c r="H54" i="8"/>
  <c r="E54" i="8"/>
  <c r="D54" i="8"/>
  <c r="B54" i="8" s="1"/>
  <c r="H73" i="8"/>
  <c r="D73" i="8"/>
  <c r="B73" i="8" s="1"/>
  <c r="G73" i="8"/>
  <c r="K73" i="8"/>
  <c r="F73" i="8"/>
  <c r="E73" i="8"/>
  <c r="H81" i="8"/>
  <c r="D81" i="8"/>
  <c r="B81" i="8" s="1"/>
  <c r="G81" i="8"/>
  <c r="K81" i="8"/>
  <c r="F81" i="8"/>
  <c r="E81" i="8"/>
  <c r="G66" i="8"/>
  <c r="K66" i="8"/>
  <c r="F66" i="8"/>
  <c r="E66" i="8"/>
  <c r="H66" i="8"/>
  <c r="D66" i="8"/>
  <c r="B66" i="8" s="1"/>
  <c r="G87" i="8"/>
  <c r="K87" i="8"/>
  <c r="F87" i="8"/>
  <c r="E87" i="8"/>
  <c r="H87" i="8"/>
  <c r="D87" i="8"/>
  <c r="B87" i="8" s="1"/>
  <c r="H143" i="8"/>
  <c r="D143" i="8"/>
  <c r="B143" i="8" s="1"/>
  <c r="F143" i="8"/>
  <c r="E143" i="8"/>
  <c r="G143" i="8"/>
  <c r="H159" i="8"/>
  <c r="D159" i="8"/>
  <c r="B159" i="8" s="1"/>
  <c r="F159" i="8"/>
  <c r="E159" i="8"/>
  <c r="G159" i="8"/>
  <c r="H95" i="8"/>
  <c r="D95" i="8"/>
  <c r="B95" i="8" s="1"/>
  <c r="G95" i="8"/>
  <c r="K95" i="8"/>
  <c r="F95" i="8"/>
  <c r="E95" i="8"/>
  <c r="H136" i="8"/>
  <c r="D136" i="8"/>
  <c r="B136" i="8" s="1"/>
  <c r="G136" i="8"/>
  <c r="F136" i="8"/>
  <c r="E136" i="8"/>
  <c r="H144" i="8"/>
  <c r="D144" i="8"/>
  <c r="B144" i="8" s="1"/>
  <c r="G144" i="8"/>
  <c r="F144" i="8"/>
  <c r="E144" i="8"/>
  <c r="H152" i="8"/>
  <c r="D152" i="8"/>
  <c r="B152" i="8" s="1"/>
  <c r="G152" i="8"/>
  <c r="F152" i="8"/>
  <c r="E152" i="8"/>
  <c r="H160" i="8"/>
  <c r="D160" i="8"/>
  <c r="B160" i="8" s="1"/>
  <c r="G160" i="8"/>
  <c r="F160" i="8"/>
  <c r="E160" i="8"/>
  <c r="E33" i="9"/>
  <c r="G33" i="9"/>
  <c r="O33" i="9" s="1"/>
  <c r="K46" i="8"/>
  <c r="F46" i="8"/>
  <c r="E46" i="8"/>
  <c r="H46" i="8"/>
  <c r="D46" i="8"/>
  <c r="B46" i="8" s="1"/>
  <c r="G46" i="8"/>
  <c r="F122" i="8"/>
  <c r="E122" i="8"/>
  <c r="H122" i="8"/>
  <c r="G122" i="8"/>
  <c r="D122" i="8"/>
  <c r="B122" i="8" s="1"/>
  <c r="E37" i="8"/>
  <c r="H37" i="8"/>
  <c r="D37" i="8"/>
  <c r="B37" i="8" s="1"/>
  <c r="G37" i="8"/>
  <c r="K37" i="8"/>
  <c r="F37" i="8"/>
  <c r="F119" i="8"/>
  <c r="E119" i="8"/>
  <c r="H119" i="8"/>
  <c r="G119" i="8"/>
  <c r="D119" i="8"/>
  <c r="B119" i="8" s="1"/>
  <c r="H51" i="8"/>
  <c r="D51" i="8"/>
  <c r="B51" i="8" s="1"/>
  <c r="G51" i="8"/>
  <c r="K51" i="8"/>
  <c r="E51" i="8"/>
  <c r="F124" i="8"/>
  <c r="E124" i="8"/>
  <c r="H124" i="8"/>
  <c r="G124" i="8"/>
  <c r="D124" i="8"/>
  <c r="B124" i="8" s="1"/>
  <c r="G36" i="8"/>
  <c r="K36" i="8"/>
  <c r="F36" i="8"/>
  <c r="E36" i="8"/>
  <c r="H36" i="8"/>
  <c r="D36" i="8"/>
  <c r="B36" i="8" s="1"/>
  <c r="F105" i="8"/>
  <c r="E105" i="8"/>
  <c r="H105" i="8"/>
  <c r="G105" i="8"/>
  <c r="D105" i="8"/>
  <c r="B105" i="8" s="1"/>
  <c r="H59" i="8"/>
  <c r="D59" i="8"/>
  <c r="B59" i="8" s="1"/>
  <c r="G59" i="8"/>
  <c r="E59" i="8"/>
  <c r="K59" i="8"/>
  <c r="F59" i="8"/>
  <c r="E67" i="8"/>
  <c r="H67" i="8"/>
  <c r="D67" i="8"/>
  <c r="B67" i="8" s="1"/>
  <c r="G67" i="8"/>
  <c r="F67" i="8"/>
  <c r="K67" i="8"/>
  <c r="G56" i="8"/>
  <c r="K56" i="8"/>
  <c r="F56" i="8"/>
  <c r="D56" i="8"/>
  <c r="B56" i="8" s="1"/>
  <c r="H56" i="8"/>
  <c r="E56" i="8"/>
  <c r="K90" i="8"/>
  <c r="F90" i="8"/>
  <c r="E90" i="8"/>
  <c r="D90" i="8"/>
  <c r="B90" i="8" s="1"/>
  <c r="H90" i="8"/>
  <c r="G90" i="8"/>
  <c r="H131" i="8"/>
  <c r="D131" i="8"/>
  <c r="B131" i="8" s="1"/>
  <c r="F131" i="8"/>
  <c r="E131" i="8"/>
  <c r="G131" i="8"/>
  <c r="H163" i="8"/>
  <c r="D163" i="8"/>
  <c r="B163" i="8" s="1"/>
  <c r="F163" i="8"/>
  <c r="E163" i="8"/>
  <c r="G163" i="8"/>
  <c r="H146" i="8"/>
  <c r="D146" i="8"/>
  <c r="B146" i="8" s="1"/>
  <c r="G146" i="8"/>
  <c r="F146" i="8"/>
  <c r="E146" i="8"/>
  <c r="G25" i="9"/>
  <c r="E25" i="9"/>
  <c r="M7" i="9" l="1"/>
  <c r="I53" i="8"/>
  <c r="I55" i="8"/>
  <c r="I90" i="8"/>
  <c r="I65" i="8"/>
  <c r="I72" i="8"/>
  <c r="I27" i="8"/>
  <c r="I52" i="8"/>
  <c r="I77" i="8"/>
  <c r="I61" i="8"/>
  <c r="I88" i="8"/>
  <c r="I76" i="8"/>
  <c r="I21" i="8"/>
  <c r="I74" i="8"/>
  <c r="I63" i="8"/>
  <c r="I60" i="8"/>
  <c r="I92" i="8"/>
  <c r="I29" i="8"/>
  <c r="I83" i="8"/>
  <c r="I59" i="8"/>
  <c r="I37" i="8"/>
  <c r="I95" i="8"/>
  <c r="I81" i="8"/>
  <c r="I41" i="8"/>
  <c r="I84" i="8"/>
  <c r="I89" i="8"/>
  <c r="I40" i="8"/>
  <c r="I93" i="8"/>
  <c r="I79" i="8"/>
  <c r="I33" i="8"/>
  <c r="I17" i="8"/>
  <c r="I42" i="8"/>
  <c r="I45" i="8"/>
  <c r="I23" i="8"/>
  <c r="I24" i="8"/>
  <c r="I66" i="8"/>
  <c r="I26" i="8"/>
  <c r="I20" i="8"/>
  <c r="I64" i="8"/>
  <c r="L68" i="8"/>
  <c r="I38" i="8"/>
  <c r="L82" i="8"/>
  <c r="I67" i="8"/>
  <c r="I46" i="8"/>
  <c r="I70" i="8"/>
  <c r="I35" i="8"/>
  <c r="I19" i="8"/>
  <c r="I44" i="8"/>
  <c r="I69" i="8"/>
  <c r="I22" i="8"/>
  <c r="I31" i="8"/>
  <c r="I78" i="8"/>
  <c r="I86" i="8"/>
  <c r="I32" i="8"/>
  <c r="I16" i="8"/>
  <c r="I47" i="8"/>
  <c r="I91" i="8"/>
  <c r="I30" i="8"/>
  <c r="L39" i="8"/>
  <c r="I48" i="8"/>
  <c r="I68" i="8"/>
  <c r="I75" i="8"/>
  <c r="I28" i="8"/>
  <c r="I15" i="8"/>
  <c r="O25" i="9"/>
  <c r="L56" i="8"/>
  <c r="I36" i="8"/>
  <c r="I56" i="8"/>
  <c r="I51" i="8"/>
  <c r="I87" i="8"/>
  <c r="I73" i="8"/>
  <c r="I54" i="8"/>
  <c r="I57" i="8"/>
  <c r="I34" i="8"/>
  <c r="I18" i="8"/>
  <c r="I49" i="8"/>
  <c r="I62" i="8"/>
  <c r="I94" i="8"/>
  <c r="I82" i="8"/>
  <c r="I85" i="8"/>
  <c r="I71" i="8"/>
  <c r="I58" i="8"/>
  <c r="I25" i="8"/>
  <c r="I50" i="8"/>
  <c r="I39" i="8"/>
  <c r="I80" i="8"/>
  <c r="I43" i="8"/>
  <c r="L15" i="8"/>
</calcChain>
</file>

<file path=xl/sharedStrings.xml><?xml version="1.0" encoding="utf-8"?>
<sst xmlns="http://schemas.openxmlformats.org/spreadsheetml/2006/main" count="1257" uniqueCount="906">
  <si>
    <t>EVALUACIÓN INDEPENDIENTE SISTEMA DE CONTROL INTERNO
(instrucciones para su diligenciamiento)</t>
  </si>
  <si>
    <t>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Esta estructura requiere de un análisis articulado frente al desarrollo de las políticas de gestión y desempeño contenidas en el modelo y su efectividad en relación con la estructura de control, este último, aspecto esencial para garantizar el buen manejo de los recursos, que las metas y objetivos se cumplan y se mejore la prestación del servicio a los usuarios, ejes fundamentales para la generación de valor público.
Teniendo en cuenta lo anterior y dada la necesidad de dar cumplimiento a la dispuesto en el artículo 156 del Decreto 2106 de 2019, el presente formato busca que las entidades cuenten con una herramienta para evaluar sus Sistemas de Control Interno de manera integral y permitirle al Jefe de Control Interno o quien haga sus veces llevar a cabo el informe de evaluación independiente sobre el mismo para su publicación cada seis (6) meses, en el sitio web de la entidad.</t>
  </si>
  <si>
    <t>Orientaciones Generales</t>
  </si>
  <si>
    <r>
      <t xml:space="preserve">El archivo contiene las siguientes hojas:
 -  </t>
    </r>
    <r>
      <rPr>
        <b/>
        <sz val="11"/>
        <rFont val="Arial Narrow"/>
        <family val="2"/>
      </rPr>
      <t xml:space="preserve">Pestañas por cada uno de los componentes de control interno: </t>
    </r>
    <r>
      <rPr>
        <sz val="10"/>
        <rFont val="Arial Narrow"/>
        <family val="2"/>
      </rPr>
      <t>"Ambiente de Control", "Evaluación de riesgos", "Actividades de control", "Información y Comunicación", y " Actividades de Monitoreo". las cuales cuentan todas con la siguiente estructura:</t>
    </r>
  </si>
  <si>
    <t>Columna</t>
  </si>
  <si>
    <t>Descripción</t>
  </si>
  <si>
    <r>
      <t xml:space="preserve">
</t>
    </r>
    <r>
      <rPr>
        <b/>
        <i/>
        <u/>
        <sz val="9"/>
        <rFont val="Arial Narrow"/>
        <family val="2"/>
      </rPr>
      <t>Lineamiento X:</t>
    </r>
  </si>
  <si>
    <t>Esta columna define los lineamientos generales para cada uno de los componentes del MECI y se asocian los temas específicos que se deben analizar en cada uno.</t>
  </si>
  <si>
    <t>DIMENSIÓN O POLÍTICA DEL MIPG ASOCIADA AL REQUERIMIENTO</t>
  </si>
  <si>
    <t>En esta columna se deben asociar la (las) dimensión (es), así como la (s) política (s) de gestión y desempeño que permiten el desarrollo del tema en la entidad, en el marco del Modelo Integrado de Planeación y Gestión MIPG.</t>
  </si>
  <si>
    <r>
      <t>Evaluación "</t>
    </r>
    <r>
      <rPr>
        <b/>
        <sz val="10"/>
        <rFont val="Arial Narrow"/>
        <family val="2"/>
      </rPr>
      <t>si se encuentra Presente"</t>
    </r>
    <r>
      <rPr>
        <b/>
        <sz val="9"/>
        <rFont val="Arial Narrow"/>
        <family val="2"/>
      </rPr>
      <t xml:space="preserve">
</t>
    </r>
    <r>
      <rPr>
        <sz val="9"/>
        <rFont val="Arial Narrow"/>
        <family val="2"/>
      </rPr>
      <t>Referencia a Procesos, Manuales/Políticas de Operación/Procedimientos/Instructivos u otros desarrollos que den cuenta de su aplicación</t>
    </r>
  </si>
  <si>
    <t>Indicar el nombre del proceso, manual, política de operación, procedimiento o instructivo en donde se encuentra documentado y su fuente de consulta.
De acuerdo con lo identificado como resultado de la evaluación del requerimiento, seleccione de la lista desplegable 1, 2 o 3 de acuerdo con las siguientes definiciones:
1 - No existen actividades diseñadas para cubrir el requerimiento. 
2 - Existen actividades diseñadas o en proceso de diseño, pero éstas no se encuentran documentadas en las políticas/procedimientos u otras herramientas
3 - Las actividades se encuentran diseñadas, documentadas y socializadas de acuerdo con el requerimiento.
Nota: Entiéndase "diseñada" como aquella actividad que cuenta con un responsable(s), periodicidad (cada cuanto se realiza ), propósito (objetivo), Como se lleva a cabo  (procedimiento), qué pasa con las desviaciones y/o excepciones (producto de su ejecucion) y cuenta con evidencia (documentacion).</t>
  </si>
  <si>
    <t>EVIDENCIA DEL CONTROL</t>
  </si>
  <si>
    <t>No.</t>
  </si>
  <si>
    <t>Relaciona el consecutivo de las evidencias que se identifican en relación con la efectividad del control.</t>
  </si>
  <si>
    <t>Referencia a Análisis y verificaciones en el marco del Comité Institucional de Coordinación de Control Interno</t>
  </si>
  <si>
    <t>Indicar las acciones que se han adelantado para evaluar el estado del Sistema de Control Interno en el marco del Comité Institucional de Coordinación de Control Interno. Acciones entendidas a las modificaciones, actualizaciones y actividades de fortalecimiento del sistema a partir de la normatividad vigente.</t>
  </si>
  <si>
    <t xml:space="preserve">Observaciones de la evaluacion independiente (tener encuenta papel de  líneas de defensa) </t>
  </si>
  <si>
    <t>Indicar las acciones que se han adelantado en el marco de la evaluaciòn independiente (auditoria interna), sobre el estado del Sistema de Control Interno . Acciones entendidas en la evaluación y monitoreo de la efectividad del control, incluyendo el seguimiento a los controles de la primera y segunda linea de defensa.</t>
  </si>
  <si>
    <r>
      <t xml:space="preserve">Evaluación </t>
    </r>
    <r>
      <rPr>
        <b/>
        <sz val="10"/>
        <rFont val="Arial Narrow"/>
        <family val="2"/>
      </rPr>
      <t>"si se encuentra Funcionando"</t>
    </r>
  </si>
  <si>
    <t>Seleccionar de la lista desplegable 1, 2 o 3 de acuerdo con los siguientes criterios y basado en los resultados reportados por la Oficina de Control Interno así:
1 - El control  no opera como está diseñado o bien no está presente (no se ha implementado)
2 - El control opera como está diseñado pero con algunas falencias
3-  El control opera como está diseñado y es efectivo frente al cumplimiento de los objetivos y para evitar la materialización del riesgo.</t>
  </si>
  <si>
    <r>
      <t xml:space="preserve"> -</t>
    </r>
    <r>
      <rPr>
        <sz val="11"/>
        <rFont val="Arial Narrow"/>
        <family val="2"/>
      </rPr>
      <t xml:space="preserve"> </t>
    </r>
    <r>
      <rPr>
        <b/>
        <sz val="11"/>
        <rFont val="Arial Narrow"/>
        <family val="2"/>
      </rPr>
      <t>Análisis de Resultados:</t>
    </r>
    <r>
      <rPr>
        <sz val="10"/>
        <rFont val="Arial Narrow"/>
        <family val="2"/>
      </rPr>
      <t xml:space="preserve"> Esta hoja permite establecer si el Sistema de Control Interno evaluado se encuentra </t>
    </r>
    <r>
      <rPr>
        <b/>
        <sz val="10"/>
        <rFont val="Arial Narrow"/>
        <family val="2"/>
      </rPr>
      <t>PRESENTE y FUNCIONANDO</t>
    </r>
    <r>
      <rPr>
        <sz val="10"/>
        <rFont val="Arial Narrow"/>
        <family val="2"/>
      </rPr>
      <t xml:space="preserve">, permitiéndo definir puntos de mejora a través de los componentes del MECI y </t>
    </r>
    <r>
      <rPr>
        <sz val="10"/>
        <color rgb="FFFF0000"/>
        <rFont val="Arial Narrow"/>
        <family val="2"/>
      </rPr>
      <t>su articulacion</t>
    </r>
    <r>
      <rPr>
        <sz val="10"/>
        <rFont val="Arial Narrow"/>
        <family val="2"/>
      </rPr>
      <t xml:space="preserve"> con las Dimensiones del MIPG.</t>
    </r>
  </si>
  <si>
    <t xml:space="preserve">Clasificación </t>
  </si>
  <si>
    <t>Observaciones del Control</t>
  </si>
  <si>
    <t>Mantenimiento del Control</t>
  </si>
  <si>
    <t>Cuando en el análisis de los requerimientos en los diferentes componentes del MECI se cuente con aspectos evaluados en nivel 3 (presente) y 3 (funcionando).</t>
  </si>
  <si>
    <t>Se encuentra presente y funciona correctamente, por lo tanto se requiere acciones o actividades  dirigidas a su mantenimiento dentro del marco de las lineas de defensa.</t>
  </si>
  <si>
    <t>Oportunidad de Mejora</t>
  </si>
  <si>
    <t>Cuando en el análisis de los requerimientos en los diferentes componentes del MECI se cuente con aspectos evaluados en nivel 2 (presente) y 3 (funcionando).</t>
  </si>
  <si>
    <t xml:space="preserve"> Se encuentra presente  y funcionando, pero requiere mejoras frente a su diseño, ya que  opera de manera efectiva
</t>
  </si>
  <si>
    <t>Deficiencia de Control
(Diseño o Ejecución)</t>
  </si>
  <si>
    <t>Cuando en el análisis de los requerimientos en los diferentes componentes del MECI se cuente con aspectos evaluados en nivel 2 (presente) y 2 (funcionando); 3 (presente) y 1 (funcionando); 3 (presente) y 2 (funcionando); 2 (presente) y 1 (funcionando)</t>
  </si>
  <si>
    <t>Se encuentra presente y funcionando, pero requiere acciones dirigidas a fortalecer  o mejorar su diseño y/o ejecucion.</t>
  </si>
  <si>
    <t>Deficiencia de Control Mayor
(Diseño y Ejecución)</t>
  </si>
  <si>
    <t>Cuando en el análisis de los requerimientos en los diferentes componentes del MECI se cuente con aspectos evaluados en nivel 1 (presente) y 1 (funcionando);1 (presente) y 2 (funcionando); 1(presente) y 3 (funcionando).</t>
  </si>
  <si>
    <t>No se encuentra presente  por lo tanto no esta funcionando, lo que hace que se requieran acciones dirigidas a fortalecer su diseño y puesta en marcha</t>
  </si>
  <si>
    <r>
      <t xml:space="preserve"> -</t>
    </r>
    <r>
      <rPr>
        <sz val="11"/>
        <rFont val="Arial Narrow"/>
        <family val="2"/>
      </rPr>
      <t xml:space="preserve"> </t>
    </r>
    <r>
      <rPr>
        <b/>
        <sz val="11"/>
        <rFont val="Arial Narrow"/>
        <family val="2"/>
      </rPr>
      <t>Conclusiones:</t>
    </r>
    <r>
      <rPr>
        <sz val="10"/>
        <rFont val="Arial Narrow"/>
        <family val="2"/>
      </rPr>
      <t xml:space="preserve"> Esta hoja permite establecer si el Sistema de Control Interno evaluado se encuentra </t>
    </r>
    <r>
      <rPr>
        <b/>
        <sz val="10"/>
        <rFont val="Arial Narrow"/>
        <family val="2"/>
      </rPr>
      <t>PRESENTE y FUNCIONANDO</t>
    </r>
    <r>
      <rPr>
        <sz val="10"/>
        <rFont val="Arial Narrow"/>
        <family val="2"/>
      </rPr>
      <t>, definiendo puntos de mejora a través de los componentes del MECI y su relación con las Dimensiones del MIPG.</t>
    </r>
  </si>
  <si>
    <r>
      <t xml:space="preserve"> -</t>
    </r>
    <r>
      <rPr>
        <sz val="11"/>
        <rFont val="Arial Narrow"/>
        <family val="2"/>
      </rPr>
      <t xml:space="preserve"> </t>
    </r>
    <r>
      <rPr>
        <b/>
        <sz val="11"/>
        <rFont val="Arial Narrow"/>
        <family val="2"/>
      </rPr>
      <t>Definiciones:</t>
    </r>
    <r>
      <rPr>
        <sz val="11"/>
        <rFont val="Arial Narrow"/>
        <family val="2"/>
      </rPr>
      <t xml:space="preserve"> A</t>
    </r>
    <r>
      <rPr>
        <sz val="10"/>
        <rFont val="Arial Narrow"/>
        <family val="2"/>
      </rPr>
      <t>lgunos términos asociados a con control interno y utilizados en diferentes partes del formato.</t>
    </r>
  </si>
  <si>
    <t>Términos y Definiciones</t>
  </si>
  <si>
    <t>Término</t>
  </si>
  <si>
    <t>Actividad de control</t>
  </si>
  <si>
    <t>Acciones establecidas en los procesos, políticas, procedimientos u otras herramientas que permiten que se lleven a cabo las instrucciones de la Administración para mitigar los riesgos relacionados con el logro de los objetivos. Las Actividades de Control son un Componente del Control Interno.</t>
  </si>
  <si>
    <t>Alta Dirección</t>
  </si>
  <si>
    <t>Comprende los empleos del Nivel Directivo a los cuales corresponden funciones de dirección general, de formulación de políticas institucionales y de adopción de planes, programas y proyectos. (Decreto 770 de 2005)</t>
  </si>
  <si>
    <t>Ambiente de control</t>
  </si>
  <si>
    <t>El ambiente de control establece el tono de una organización. Es la base de los otros componentes del control interno pues define los valores y principios con los cuales se rige la entidad e influye en la conciencia de los servidores sobre la forma en que se deben llevar a cabo las operaciones.</t>
  </si>
  <si>
    <t>Comité Institucional de Coordinación de Control Interno</t>
  </si>
  <si>
    <t>Instancia del más alto nivel jerárquico, creado como órgano asesor e instancia decisora en los asuntos de control interno, de oblgatoria conformación para todas las entidades estatales. (Ley 87 de 1993, art 13 y Decreto 648 de 2017).</t>
  </si>
  <si>
    <t>Comité Institucional de Gestión y Desempeño</t>
  </si>
  <si>
    <t>Instancia del más alto nivel jerárquico, encargado de orientar la implementación y operación del Modelo Integrado de Planeación y Gestión MIPG, de oblgatoria conformación para todas las entidades estatales. (Decreto 1499 de 2017).</t>
  </si>
  <si>
    <t>Componente</t>
  </si>
  <si>
    <t>Uno de los cinco elementos del Modelo Estándar de Control Interno MECI.</t>
  </si>
  <si>
    <t>Conflicto de interés</t>
  </si>
  <si>
    <t>Situación en la cual un auditor interno, que ocupa un puesto de confianza, tiene interés personal o profesional en competencia con otros intereses. Tales intereses pueden hacerle difícil el cumplimiento imparcial de sus tareas. (Tomado de las Normas Internacionales de Auditoría Interna Norma 1120)
En el sector público el conflicto de interés existe cuando el interés personal de quien ejerce una función pública colisiona con los deberes y obligaciones del cargo que desempeña. (Guía Conflictos de Interés de Servidores Públicos. Función Pública. 2018).</t>
  </si>
  <si>
    <t>Control Interno</t>
  </si>
  <si>
    <t>Estructura de procesos, políticas, procedimientos, manuales y otras herramientas diseñadas por la entidad para proporcionar seguridad razonable de que los objetivos y metas se alcanzarán y que los eventos no deseados se evitaran o bien se detectaran y corregirán.</t>
  </si>
  <si>
    <t>Control interno efectivo</t>
  </si>
  <si>
    <t>El Sistema de Control Interno para que sea efectivo requiere que cada uno de los cinco componentes del MECI y sus lineamientos, estén presentes, funcionando y operando de manera articulada con el MIPG.</t>
  </si>
  <si>
    <t>Controles generales de TI</t>
  </si>
  <si>
    <t>Actividades de control que ayudan a asegurar la apropiada operación de la tecnología, incluyen los controles sobre la infraestructura de tecnología, seguridad de la información, adquisición de tecnología  su desarrollo y mantenimiento.</t>
  </si>
  <si>
    <t>Corrupción</t>
  </si>
  <si>
    <t>Posibilidad de que por acción u omisión, se use el poder para desviar la gestión de lo público hacia un beneficio privado.  (Secretaría de Transparencia)</t>
  </si>
  <si>
    <t>COSO</t>
  </si>
  <si>
    <t>Committe of Sponsoring Organizations of the Treadway Commission (por sus siglas en inglés). COSO es una iniciativa conjunta de cinco organizaciones del sector privado y se dedica a liderar el desarrollo de marcos y guías en control interno y gestión de riesgos.</t>
  </si>
  <si>
    <t>Cumplimiento</t>
  </si>
  <si>
    <t>Esta relacionado con el cumplimiento a las leyes y regulaciones aplicables a la Entidad.</t>
  </si>
  <si>
    <t>Deficiencia de control</t>
  </si>
  <si>
    <t xml:space="preserve">Es una falla con respecto a un control particular o actividad de control. </t>
  </si>
  <si>
    <t>Deficiencia del Sistema de control interno</t>
  </si>
  <si>
    <t>Se asocia a fallas o brechas en un componente o componentes y sus lineamientos que tiene la capacidad para generar riesgos.</t>
  </si>
  <si>
    <t>Evaluación de Riesgos</t>
  </si>
  <si>
    <t>Proceso que permite a cada entidad identificar, analizar y administrar riesgos relevantes para el logro de sus objetivos.</t>
  </si>
  <si>
    <t>Evaluaciones continuas</t>
  </si>
  <si>
    <t>Corresponden a actividades (manuales o automáticas) que sirven para monitorear la efectividad del control interno en el día a día de las operaciones. Estas evaluaciones incluyen actos regulares de administración, comparaciones, conciliaciones y otras acciones rutinarias.</t>
  </si>
  <si>
    <t>Evaluaciones separadas</t>
  </si>
  <si>
    <t>Incluye autoevaluaciones, en las que las personas responsables por una unidad o función particular (2a línea de defensa) determinan la efectividad de los controles para sus actividades clave para el logro de los objetivos institucionales.
Así mismo, se incluyen las evaluaciones realizadas por las Auditorías (interna y externa).</t>
  </si>
  <si>
    <t>Funcionando</t>
  </si>
  <si>
    <t>La determinación que los componentes y lineamientos son aplicados de forma sistemática como han sido diseñados y es posible analizar su efectividad para evitar la materialización de riesgos, mediante el contraste de información relevante.</t>
  </si>
  <si>
    <t>Integridad</t>
  </si>
  <si>
    <t>El economista estadounidense Anthony Downs “la integridad consiste en la coherencia entre las declaraciones y las realizaciones[1]”, entendiéndose esta como una característica personal, que en el sector público también se refiere al cumplimiento de la promesa que cada servidor le hace al Estado y a la ciudadanía de ejercer a cabalidad su labor. (Tomado micrositio MIPG, Dimensión Talento Humano).</t>
  </si>
  <si>
    <t>Lineamiento</t>
  </si>
  <si>
    <t>Especificaciones fundamentales asociadas a cada uno de los componentes del MECI que permitirán establecer la efectividad del Sistema de Control Interno.</t>
  </si>
  <si>
    <t xml:space="preserve">Mantenimieto del Control </t>
  </si>
  <si>
    <t xml:space="preserve">Verificar periodicamente el control y ante cambios en el entorno externo o interno realizar los ajustes correspondientes o incluir un nuevo control </t>
  </si>
  <si>
    <t>Mapa de riesgos</t>
  </si>
  <si>
    <t>Herramiento cualitativa que permite identificar los riesgos de la organización en el cual se presenta una descripción de cada uno de ellos y su tratamiento.</t>
  </si>
  <si>
    <t>Hallazgo en el cual sí existe un cumplimiento, pero a pesar de ello se determina, bajo criterios objetivos, que existe un margen de mejora para optimizar más una actividad, tarea o proceso concreto.</t>
  </si>
  <si>
    <t>Política</t>
  </si>
  <si>
    <t>Declaración emitida por la administración acerca de lo que debe hacerse para el control. Las políticas son la base para la definición de procedimientos.</t>
  </si>
  <si>
    <t>Presente</t>
  </si>
  <si>
    <t>La determinación que existen en diseño e implementación de los requerimientos asociados a las políticas de gestión y desempeño.</t>
  </si>
  <si>
    <t>Procedimiento</t>
  </si>
  <si>
    <t>Actividades desagregadas que implementan una política o determinan acciones concretas para la consecución de un objetivo o meta.</t>
  </si>
  <si>
    <t>Reporte</t>
  </si>
  <si>
    <t>Información suministrada por diferentes instancias de la entidad, que incluye datos internos y externos, así como información financiera y no financiera, necesaria para la toma de decisiones.</t>
  </si>
  <si>
    <t>Riesgo</t>
  </si>
  <si>
    <t>La posibilidad de que un evento ocurra y afecte de manera adversa el logro de los objetivos.</t>
  </si>
  <si>
    <t>Riesgo inherente</t>
  </si>
  <si>
    <t xml:space="preserve">El riesgo frente al logro de los objetivos en ausencia de cualquier acción por parte de la administración para afectar el impacto o probabilidad de dicho riesgo. </t>
  </si>
  <si>
    <t>Riesgo residual</t>
  </si>
  <si>
    <t>El riesgo frente al logro de los objetivos que permanece una vez la respuesta al riesgo ha sido diseñada e implementada por parte de la administración.</t>
  </si>
  <si>
    <t>Segregación de Funciones</t>
  </si>
  <si>
    <t>Se refiere a la asignación de las responsabilidades con diferentes niveles de autorización con el fin de reducir errores o posibles situaciones de corrupción durante el normal desarrollo de sus funciones.</t>
  </si>
  <si>
    <t>Seguridad razonable</t>
  </si>
  <si>
    <t>Determina que no importa que tan bien esté diseñado e implementado el control interno, no se puede garantizar que los objetivos de la entidad se van a cumplir. Esto por las limitaciones inherentes de todo Sistemas de Control Interno.</t>
  </si>
  <si>
    <t xml:space="preserve">Evaluación Independiente </t>
  </si>
  <si>
    <t xml:space="preserve">Se entiende como las prácticas de examen al control interno y ejercicio de auditoría llevadas a cabo por la oficina de control interno o quien haga sus veces, teniendo en cuenta las normas de auditoria generalmente aceptadas. </t>
  </si>
  <si>
    <t>Lineas de Defensa</t>
  </si>
  <si>
    <t>Esquema de asignación de responsabilidades, adaptada del Modelo de las 3 Líneas de Defensa” del Instituto de Auditores, el cual proporciona una manera simple y efectiva para mejorar las comunicaciones en la gestión de riesgos y control mediante la aclaración de las funciones y deberes esenciales relacionados, que permiten contar con diferentes niveles para el control.</t>
  </si>
  <si>
    <t>AMBIENTE DE CONTROL</t>
  </si>
  <si>
    <t>La entidad debe asegurar un ambiente de control que le permita disponer de las condiciones mínimas para el ejercicio del control interno. Esto se logra con el compromiso, liderazgo y los lineamientos de la alta dirección y del Comité Institucional de Coordinación de Control Interno. El Ambiente de Control es el fundamento de todos los demás componentes del control interno, se incluyen la integridad y valores éticos, la competencia (capacidad) de los servidores de la entidad; la manera en que la Alta Dirección asigna autoridad y responsabilidad, así como también el direccionamiento estratégico definido.</t>
  </si>
  <si>
    <t>ID</t>
  </si>
  <si>
    <r>
      <rPr>
        <b/>
        <u/>
        <sz val="11"/>
        <color rgb="FFFFFFFF"/>
        <rFont val="Arial Narrow"/>
        <family val="2"/>
      </rPr>
      <t>Lineamiento 1:</t>
    </r>
    <r>
      <rPr>
        <sz val="11"/>
        <color rgb="FFFFFFFF"/>
        <rFont val="Arial Narrow"/>
        <family val="2"/>
      </rPr>
      <t xml:space="preserve"> 
La entidad demuestra el compromiso con la integridad (valores) y principios del servicio público</t>
    </r>
  </si>
  <si>
    <r>
      <t xml:space="preserve">Explicación de cómo la Entidad </t>
    </r>
    <r>
      <rPr>
        <b/>
        <u/>
        <sz val="11"/>
        <color rgb="FFFFFFFF"/>
        <rFont val="Arial Narrow"/>
        <family val="2"/>
      </rPr>
      <t>evidencia</t>
    </r>
    <r>
      <rPr>
        <b/>
        <sz val="11"/>
        <color rgb="FFFFFFFF"/>
        <rFont val="Arial Narrow"/>
        <family val="2"/>
      </rPr>
      <t xml:space="preserve"> que está dando respuesta al requerimiento
</t>
    </r>
    <r>
      <rPr>
        <sz val="11"/>
        <color rgb="FFFFFFFF"/>
        <rFont val="Arial Narrow"/>
        <family val="2"/>
      </rPr>
      <t>Referencia a Procesos, Manuales/Políticas de Operación/Procedimientos/Instructivos u otros desarrollos que den cuenta de su aplicación</t>
    </r>
  </si>
  <si>
    <r>
      <t xml:space="preserve">Presente 
</t>
    </r>
    <r>
      <rPr>
        <i/>
        <sz val="11"/>
        <color rgb="FFFFFFFF"/>
        <rFont val="Arial Narrow"/>
        <family val="2"/>
      </rPr>
      <t>(1/2/3)</t>
    </r>
  </si>
  <si>
    <t xml:space="preserve">EVIDENCIA DEL CONTROL </t>
  </si>
  <si>
    <r>
      <t xml:space="preserve">Funcionando 
</t>
    </r>
    <r>
      <rPr>
        <i/>
        <sz val="11"/>
        <color rgb="FFFFFFFF"/>
        <rFont val="Arial Narrow"/>
        <family val="2"/>
      </rPr>
      <t>(1/2/3)</t>
    </r>
  </si>
  <si>
    <t xml:space="preserve">Evaluación </t>
  </si>
  <si>
    <t xml:space="preserve">Observaciones de la evaluación independiente (tener en cuenta papel de  líneas de defensa) </t>
  </si>
  <si>
    <t>EJEMPLO</t>
  </si>
  <si>
    <t xml:space="preserve"> Aplicación del Código de Integridad. (incluye análisis de desviaciones, convivencia laboral, temas disciplinarios internos, quejas o denuncias sobres los servidores de la entidad, u otros temas relacionados).</t>
  </si>
  <si>
    <t>Dimensión Talento Humano
Política Integridad</t>
  </si>
  <si>
    <t>Se implementó el Código de Integridad acorde con el esquema definido de 5 valores y sus lineamientos de conducta y se desarrollaron ejercicios internos con talleres para la socialización e interiorización a todos los servidores y contratistas de la entidad.</t>
  </si>
  <si>
    <t xml:space="preserve">Seguimiento al cumplimiento de la elaboración y socialización del Código de Integridad, con base en el informe presentado por la segunda línea de defensa (cuando aplique). </t>
  </si>
  <si>
    <t xml:space="preserve"> Se llevo a cabo un seguimiento a lo dispuesto en el marco del Comité Institucional de Coordinación de Control Interno, donde se determinó la necesidad de estructurar el código de integridad siguiendo la metodología de Función Pública, para ello se delegó como responsable del mismo al Secretario General.
Se encontró que se realizaron ejercicios lúdicos y participativos para la construcción de los 5 valores institucionales, cada mes se  hacen campañas de interiorización de los mismo al personal de la entidad, teniendo como evidencia el compromiso de los funcionarios con el horario laboral, una reducción del ausentismo así como un bajo porcentaje de quejas por parte de los ciudadanos.
Por otra parte, se realiza seguimiento mensual por parte del Secretario General al cumplimiento de las actividades propuestas en el cronograma.</t>
  </si>
  <si>
    <t>En el marco del Comité Institucional de Control Interno bimensualmente se contrastan quejas internas y externas sobre situaciones irregulares.</t>
  </si>
  <si>
    <t>Se han analizado los temas más críticos acerca en relación con el ausentismo, acoso laboral, solicitudes de traslado y rotación del personal.</t>
  </si>
  <si>
    <t>1.1 Aplicación del Código de Integridad. (incluye análisis de desviaciones, convivencia laboral, temas disciplinarios internos, quejas o denuncias sobres los servidores de la entidad, u otros temas relacionados).</t>
  </si>
  <si>
    <t>El Ministerio de Justicia y del Derecho ha conformado el equipo por la integridad  de acuerdo a la Resolución 465 de 2020 con el propósito de formular la política de integridad de forma participativa.</t>
  </si>
  <si>
    <t>ld</t>
  </si>
  <si>
    <t xml:space="preserve">1.2 Mecanismos para el manejo de conflictos de interés. </t>
  </si>
  <si>
    <t>El Ministerio de Justicia realiza una publicación proactiva de la declaración de bienes y rentas y registros de conflictos de interés en cumplimiento de la Ley 2013 de 2019, Ley 1437 de 2011 y 734 de 2002, de todos los funcionarios y contratistas vinculados a la entidad.</t>
  </si>
  <si>
    <t>1.3 Mecanismos frente a la detección y prevención del uso inadecuado de información privilegiada u otras situaciones que puedan implicar riesgos para la entidad.</t>
  </si>
  <si>
    <t>Dimensión Información y Comunicación
Política Transparencia y Acceso a la Información Pública
Política Gestión Documental</t>
  </si>
  <si>
    <t>Dentro de los riesgos de corrupción se contempla los relacionados con el uso de información pública para aprovechamiento de sí o un tercero en el marco de la prevención de delitos contra la administración pública. Se encuentra en Matriz de riesgos de corrupción.</t>
  </si>
  <si>
    <t>El Ministerio de Justicia cuenta con un mapa en el cual se han identificado los riesgos de corrupción</t>
  </si>
  <si>
    <t>La entidad ha identificado los riesgos de corrupción asociados al uso de la información pública, desde la tercera línea de defensa se realiza evaluación de los mecanismos de información en términos de oportunidad, integridad, disponibilidad de la información.</t>
  </si>
  <si>
    <t>La entidad realiza una clasificación de la información pública y reservada</t>
  </si>
  <si>
    <t>La Oficina de Control Interno evalúa la efectividad de los mecanismos de información interna y externa, así como la disponibilidad, confiabilidad, integridad y seguridad de la misma, de igual forma se evalúa la oportunidad e integridad de la información suministrada a los órganos de control</t>
  </si>
  <si>
    <t xml:space="preserve">1.4 La evaluación de las acciones transversales de integridad, mediante el monitoreo permanente de los riesgos de corrupción. </t>
  </si>
  <si>
    <t>Dimensión Talento Humano
Política de Integridad</t>
  </si>
  <si>
    <t>La Alta Dirección de la Entidad definió lineamientos para adoptar el Código de Integridad al interior de la entidad.</t>
  </si>
  <si>
    <t>En el marco del Comité Institucional de Coordinación de Control Interno se han aprobado lineamientos en relación a la administración de riesgos de la entidad.</t>
  </si>
  <si>
    <t>La Oficina de Control Interno desarrolla la función de evaluación periódica de los riesgos de corrupción de la entidad.</t>
  </si>
  <si>
    <t xml:space="preserve">1.5 Análisis sobre viabilidad para el establecimiento de una línea de denuncia interna sobre situaciones irregulares o posibles incumplimientos al código de integridad.
NOTA: Si la entidad ya cuenta con esta línea en funcionamiento, establezca si ha aportado para la mejora de los mapas de riesgos o bien en otros ámbitos organizacionales.
</t>
  </si>
  <si>
    <t>Dimensión Direccionamiento Estratégico y Planeación
Plan Anticorrupción y de Atención al Ciudadano</t>
  </si>
  <si>
    <t>El Ministerio de Justicia cuenta con una línea general de denuncias.</t>
  </si>
  <si>
    <r>
      <rPr>
        <b/>
        <u/>
        <sz val="11"/>
        <color rgb="FFFFFFFF"/>
        <rFont val="Arial Narrow"/>
        <family val="2"/>
      </rPr>
      <t>Lineamiento 2:</t>
    </r>
    <r>
      <rPr>
        <sz val="11"/>
        <color rgb="FFFFFFFF"/>
        <rFont val="Arial Narrow"/>
        <family val="2"/>
      </rPr>
      <t xml:space="preserve"> 
Aplicación de mecanismos para ejercer una adecuada supervisión del Sistema de Control Interno </t>
    </r>
  </si>
  <si>
    <r>
      <rPr>
        <sz val="10"/>
        <color rgb="FFFFFFFF"/>
        <rFont val="Arial"/>
        <family val="2"/>
      </rPr>
      <t xml:space="preserve">Presente 
</t>
    </r>
    <r>
      <rPr>
        <i/>
        <sz val="10"/>
        <color rgb="FFFFFFFF"/>
        <rFont val="Arial"/>
        <family val="2"/>
      </rPr>
      <t>(1/2/3)</t>
    </r>
  </si>
  <si>
    <t>Evaluación</t>
  </si>
  <si>
    <t>Referencia de la evaluación independiente por parte de la Oficina de Control Interno o quien haga sus veces</t>
  </si>
  <si>
    <t>2.1 Creación o actualización del Comité Institucional de Coordinación de Control Interno (incluye ajustes en periodicidad para reunión, articulación con el Comité Institucional de Gestión y Desempeño).</t>
  </si>
  <si>
    <t>Dimensión Control Interno
Política de Control Interno</t>
  </si>
  <si>
    <t xml:space="preserve">El Ministerio de Justicia y del Derecho cuenta con una resolución que crea el comité, establece sus funciones y competencias, articula dichas funciones, establece la periodicidad de sus reuniones y quienes lo integran. 
La resolución (Resolución 0424 de 2018) se encuentra publicada en página web de la entidad.
</t>
  </si>
  <si>
    <t>En el Comité Institucional de Coordinación de Control Interno se aprobó el documento de política de riesgos del Ministerio - Acta 18/12/2019</t>
  </si>
  <si>
    <t>En el marco del CICCI se aprueba  el Plan Anual de Auditoría</t>
  </si>
  <si>
    <t>Los  miembros del CICCI generan alertas para que la Alta Dirección de la entidad mejore la gestión a partir de la evaluación y seguimiento del Sistema de Control Interno</t>
  </si>
  <si>
    <t>2.2 Definición y documentación del Esquema de Líneas de Defensa</t>
  </si>
  <si>
    <t>Dimensión Control Interno
Política de Control Interno
Líneas de defensa</t>
  </si>
  <si>
    <t>El Ministerio de Justicia ha definido el esquema de líneas de defensa en la entidad, en el mismo sentido, desde el Comité Institucional de Coordinación de Control Interno se aprobó la  guía de riesgos y se ha presentado la Caracterización del proceso de auditoría, procedimiento y documentos de auditoría, y procedimiento estratégico de mejoramiento, en los cuales se ha documentado el Esquema de Líneas de Defensa.</t>
  </si>
  <si>
    <t xml:space="preserve">En el marco del CICCI se presentan metodologías para la documentación y formalización del esquema de las líneas de defensa del Ministerio </t>
  </si>
  <si>
    <t>El CICCI, establece acciones a realizar por cada una de las líneas de defensa para el seguimiento de los riesgos de la entidad.</t>
  </si>
  <si>
    <t>El CICCI aprobó la Guía de Riesgos del Ministerio.</t>
  </si>
  <si>
    <t>2.3 Definición de líneas de reporte en temas clave para la toma de decisiones, atendiendo el Esquema de Líneas de Defensa</t>
  </si>
  <si>
    <t>Dimensión Control Interno
Política de Control Interno
Línea de Defensa
Dimensión de Información y Comunicación</t>
  </si>
  <si>
    <t>En el Comité Institucional de Coordinación y Control Interno se brindan lineamientos y se definen acciones a seguir por parte de quienes integran el comité.</t>
  </si>
  <si>
    <t>En el marco del Comité Institucional de Gestión y Desempeño se presentan temas clave para la toma de decisiones del Ministerio.</t>
  </si>
  <si>
    <t>Desde la tercera línea de defensa se advierten de temas claves para la toma de decisiones a partir del informe pormenorizado e informes de auditoría.</t>
  </si>
  <si>
    <t>Informes y reportes ejecutivos, en los cuales se reporta la gestión de la entidad para la toma de decisiones</t>
  </si>
  <si>
    <r>
      <rPr>
        <b/>
        <u/>
        <sz val="11"/>
        <color rgb="FFFFFFFF"/>
        <rFont val="Arial Narrow"/>
        <family val="2"/>
      </rPr>
      <t>Lineamiento 3:</t>
    </r>
    <r>
      <rPr>
        <sz val="11"/>
        <color rgb="FFFFFFFF"/>
        <rFont val="Arial Narrow"/>
        <family val="2"/>
      </rPr>
      <t xml:space="preserve"> 
Establece la planeación estratégica con responsables, metas, tiempos que faciliten el seguimiento y aplicación de controles que garanticen de forma razonable su cumplimiento. Así mismo a partir de la política de riesgo, establecer sistemas de gestión de riesgos y las responsabilidades para controlar riesgos específicos bajo la supervisión de la alta dirección.</t>
    </r>
  </si>
  <si>
    <t>3.1 Definición y evaluación de la Política de Administración del Riesgo (Acorde con lineamientos de la Guía para la Administración del Riesgo de Gestión y Corrupción y Diseño de Controles en Entidades Públicas).  La evaluación debe considerar su aplicación en la entidad, cambios en el entorno que puedan definir ajustes, dificultades para su desarrollo.</t>
  </si>
  <si>
    <t>Dimensión de Direccionamiento Estratégico y Planeación
Política de Planeación Institucional 
Dimensión Control Interno</t>
  </si>
  <si>
    <t>Las dependencias participan en la identificación de los riesgos y controles asociados a los procesos que lideran y actualizan el mapa de riesgos de la entidad.</t>
  </si>
  <si>
    <t>Desde la segunda línea de defensa, la Oficina Asesora de Planeación ha desarrollado capacitaciones para la aplicación de la Política de Administración de riesgos en la entidad y se compila la información reportada por las dependencias.</t>
  </si>
  <si>
    <t>La Oficina de Control Interno, desde la tercera línea de defensa, evalúa los riesgos, identifica amenazas y propone mejoras en relación a las causas y controles de los riesgos identificados por las dependencias de la entidad</t>
  </si>
  <si>
    <t xml:space="preserve">3.2 La Alta Dirección frente a la política de Administración del Riesgo definen los niveles de aceptación del riesgo, teniendo en cuenta cada uno de los objetivos establecidos. </t>
  </si>
  <si>
    <t>Dimensión Control Interno
Política de Control Interno
Línea Estratégica</t>
  </si>
  <si>
    <t>La Guía de Administración de Riesgos aprobada por el Comité Institucional de Coordinación de Control Interno, define los niveles de aceptación y tratamiento del riesgo.</t>
  </si>
  <si>
    <t>En el marco del CICCI, la Alta Dirección del Ministerio ha definido el nivel de aceptación del riesgo y el tratamiento de los mismos a través de la Guía de Riesgos de la Entidad.</t>
  </si>
  <si>
    <t>3.3 Evaluación de la planeación estratégica, considerando alertas frente a posibles incumplimientos, necesidades de recursos, cambios en el entorno que puedan afectar su desarrollo, entre otros aspectos que garanticen de forma razonable su cumplimiento.</t>
  </si>
  <si>
    <t>Dimensión Evaluación de Resultados 
Política de Seguimiento y Evaluación al Desempeño Institucional
Dimensión Control Interno
Líneas de defensa</t>
  </si>
  <si>
    <t xml:space="preserve">La Primera Línea de defensa realiza un reporte del avance en las metas propuestas, identificando y advirtiendo de situaciones que le impidan cumplir las mismas. </t>
  </si>
  <si>
    <t>Desde la Segunda Línea de defensa la Oficina Asesora de Planeación monitorea y registra el avance reportado por las diferentes dependencias.</t>
  </si>
  <si>
    <t>La OCI evalúa el cumplimiento del plan de acción y publica el informe de auditoría Metas por Dependencia</t>
  </si>
  <si>
    <r>
      <rPr>
        <b/>
        <u/>
        <sz val="10"/>
        <color rgb="FFFFFFFF"/>
        <rFont val="Arial"/>
        <family val="2"/>
      </rPr>
      <t>Lineamiento 4:</t>
    </r>
    <r>
      <rPr>
        <sz val="10"/>
        <color rgb="FFFFFFFF"/>
        <rFont val="Arial"/>
        <family val="2"/>
      </rPr>
      <t xml:space="preserve"> 
Compromiso con la competencia de todo el personal, por lo que la gestión del talento humano tiene un carácter estratégico con el despliegue de actividades clave para todo el ciclo de vida del servidor público –ingreso, permanencia y retiro.</t>
    </r>
  </si>
  <si>
    <t>4.1 Evaluación de la Planeación Estratégica del Talento Humano.</t>
  </si>
  <si>
    <t>Dimensión de Talento Humano
Política Gestión Estratégica del Talento Humano
Dimensión de Control Interno
Líneas de Defensa</t>
  </si>
  <si>
    <t>Desde la Segunda Línea de defensa se realiza un informe de gestión del Plan Estratégico de Talento Humano.</t>
  </si>
  <si>
    <t>Desde la tercera línea de defensa la OCI evalúa el Plan Estratégico de Talento Humano por medio del informe de metas por dependencia del GGH y el Informe Pormenorizado.</t>
  </si>
  <si>
    <t>4.2 Evaluación de las actividades relacionadas con el Ingreso del personal.</t>
  </si>
  <si>
    <t>El Ministerio desarrolla e implementa el sistema de evaluación de desempeño, incluyendo la evaluación del período de prueba, los cuales se encuentran contemplados en el procedimiento SIG Ingreso y retiro de funcionarios  GTH 31 - GC 104.</t>
  </si>
  <si>
    <t>El Ministerio de Justicia desarrolla evaluaciones de desempeño laboral en dentro de sistema EDL de la Comisión del Servicio Civil, en las fechas señaladas y de acuerdo a las situaciones administrativas respectivas.</t>
  </si>
  <si>
    <t xml:space="preserve">La entidad implementa y desarrolla actividades de evaluación relacionadas con el ingreso de personal de forma oportuna y eficiente teniendo en cuenta los diferentes tipos de vinculación en el Ministerio. </t>
  </si>
  <si>
    <t>En el caso del ingreso de personal por medio de contrato de prestación de servicios se realiza una valoración sobre la idoneidad de las personas a vincular</t>
  </si>
  <si>
    <t xml:space="preserve">Para los funcionarios de Libre Nombramiento y remoción la evaluación se realiza sobre el cumplimiento de requisitos y competencias </t>
  </si>
  <si>
    <t>4.3 Evaluación de las actividades relacionadas con la permanencia del personal.</t>
  </si>
  <si>
    <t xml:space="preserve">El Ministerio desarrolla la Evaluación de Desempeño de acuerdo con los lineamientos que establece la CNSC </t>
  </si>
  <si>
    <t>La entidad cuenta con un procedimiento de Evaluación de Desempeño Laboral P-THDE-06</t>
  </si>
  <si>
    <t xml:space="preserve">El Ministerio de Justicia ha implementado el Plan Estratégico de Talento Humano </t>
  </si>
  <si>
    <t>4.4Analizar si se cuenta con políticas claras y comunicadas relacionadas con la responsabilidad de cada servidor sobre el desarrollo y mantenimiento del control interno (1a línea de defensa)</t>
  </si>
  <si>
    <t>El Manual de Funciones de la entidad desarrolla las funciones generales asociadas al control interno.</t>
  </si>
  <si>
    <t xml:space="preserve">De acuerdo con la Guía de Administración de Riesgos del Ministerio de Justicia se han definido de manera clara los roles y responsabilidades de los servidores públicos en relación al control </t>
  </si>
  <si>
    <t>Se ha documentado y publicado lineamientos de Control Interno a través de guías, procesos y procedimientos.</t>
  </si>
  <si>
    <t>4.5 Evaluación de las actividades relacionadas con el retiro del personal.</t>
  </si>
  <si>
    <t>El Ministerio de Justicia ha definido lineamientos relacionados con el retiro de personal a través del procedimiento SIG Ingreso y retiro de funcionarios  GTH 31 - GC 104.</t>
  </si>
  <si>
    <t>Los funcionarios de nivel directivo deben entregar informes al momento de terminar su vinculación con la entidad.</t>
  </si>
  <si>
    <t>El Ministerio registra la evaluación de retiro de cada uno de los funcionarios en el sistema de la CNSC</t>
  </si>
  <si>
    <t>4.6 Evaluar el impacto del Plan Institucional de Capacitación - PIC</t>
  </si>
  <si>
    <t>El Plan Institucional de Capacitación es diseñado por el Grupo de Gestión Humana y adoptado por la Secretaría General por medio de circular interna.</t>
  </si>
  <si>
    <t>4.7 Evaluación frente a los productos y servicios en los cuales participan los contratistas de apoyo.</t>
  </si>
  <si>
    <t>Los supervisores de contratos ejercen la evaluación de productos y servicios contratados a través de la revisión de informes de pago y otros documentos de acuerdo con el manual de contratación.</t>
  </si>
  <si>
    <t>La Oficina de Control Interno desde la tercera línea de defensa realiza evaluación y verificación del cumplimiento de los servicios y productos contratados por la entidad.</t>
  </si>
  <si>
    <r>
      <rPr>
        <b/>
        <u/>
        <sz val="11"/>
        <color rgb="FFFFFFFF"/>
        <rFont val="Arial Narrow"/>
        <family val="2"/>
      </rPr>
      <t>Lineamiento 5:</t>
    </r>
    <r>
      <rPr>
        <sz val="11"/>
        <color rgb="FFFFFFFF"/>
        <rFont val="Arial Narrow"/>
        <family val="2"/>
      </rPr>
      <t xml:space="preserve"> 
La entidad establece líneas de reporte dentro de la entidad para evaluar el funcionamiento del Sistema de Control Interno.</t>
    </r>
  </si>
  <si>
    <t>5.1 Acorde con la estructura del Esquema de Líneas de Defensa se han definido estándares de reporte, periodicidad y responsables frente a diferentes temas críticos de la entidad.</t>
  </si>
  <si>
    <t>Dimensión de Información y Comunicación
Dimensión de Control Interno
Líneas de Defensa</t>
  </si>
  <si>
    <t>El reporte de situaciones críticas y la advertencia de distintos temas se realiza en el marco de diferentes instancias en las que participa la Alta Dirección de la entidad, Comité Institucional de Coordinación de Control Interno, Comité Institucional de Gestión y desempeño y el Comité Directivo.</t>
  </si>
  <si>
    <t>5.2 La Alta Dirección analiza la información asociada con la generación de reportes financieros.</t>
  </si>
  <si>
    <t xml:space="preserve">
Dimensión de Control Interno
Línea de Estratégica</t>
  </si>
  <si>
    <t xml:space="preserve">En Comité Directivo se analiza la información asociada con los reportes financieros de forma periódica. Se hace un seguimiento y control del avance de la ejecución de recursos públicos, contra compromisos y procesos contractuales en curso. </t>
  </si>
  <si>
    <t>La Alta Dirección de la entidad realiza seguimiento periódico y permanente de los recursos a cargo - Comité Directivo.</t>
  </si>
  <si>
    <t>La coordinación administrativa y financiera realiza un informe mensual sobre la ejecución presupuestal</t>
  </si>
  <si>
    <t>5.3 Teniendo en cuenta la información suministrada por la 2a y 3a línea de defensa se toman decisiones a tiempo para garantizar el cumplimiento de las metas y objetivos.</t>
  </si>
  <si>
    <t>Dimensión de Control Interno
Líneas de Defensa</t>
  </si>
  <si>
    <t xml:space="preserve">En el marco del CICCI, el Comité de Evaluación y Desempeño y el Comité Directivo de la entidad se evalúan los reportes de la 2a y 3a líneas de defensa relacionados con el cumplimiento de metas </t>
  </si>
  <si>
    <t>5.4 Se evalúa la estructura de control a partir de los cambios en procesos, procedimientos, u otras herramientas, a fin de garantizar su adecuada formulación y afectación frente a la gestión del riesgo.</t>
  </si>
  <si>
    <t>Dimensión de Gestión con Valores para Resultado
Política de Fortalecimiento Organizacional y Simplificación de Procesos
Dimensión Control Interno
Líneas de Defensa</t>
  </si>
  <si>
    <t>Los líderes de procesos de la entidad formulan y diseñan controles para los procesos que tienen a cargo</t>
  </si>
  <si>
    <t>La Oficina de Control Interno realiza una evaluación de la efectividad y el funcionamiento de los controles de los procesos del Ministerio por medio de los informes de auditoría con enfoque en riesgos.</t>
  </si>
  <si>
    <t>5.5 La entidad aprueba y hace seguimiento al Plan Anual de Auditoría presentado y ejecutado por parte de la Oficina de Control Interno.</t>
  </si>
  <si>
    <t>Dimensión Control Interno
Línea Estratégica</t>
  </si>
  <si>
    <t>En el marco del CICCI se aprueba el Plan Anual de Auditoría, se hace seguimiento periódicos, se verifica que se estén llevando a cabo evaluaciones de gestión, incluida la gestión del riesgo, se analiza el estado del sistema de control interno SCI y determina los ajustes o modificaciones a que haya lugar.</t>
  </si>
  <si>
    <t>5.6 La entidad analiza los informes presentados por la Oficina de Control Interno y evalúa su impacto en relación con la mejora institucional.</t>
  </si>
  <si>
    <t xml:space="preserve">La socialización de los informes permite incorporar el valor público generado por la OCI, lo cual se traduce en planes de mejoramiento por procesos que son evaluados periódicamente por OCI para promover la efectividad de los planes.  </t>
  </si>
  <si>
    <t>En el marco del CICCI se han establecido lineamientos para realizar un análisis de los informes emitidos por la Oficina de Control Interno, el procedimiento de auditoría interna contempla la socialización de informe preliminar y la elaboración de plan de mejoramiento por parte de la dependencia auditada</t>
  </si>
  <si>
    <t>EVALUACIÓN DE RIESGOS</t>
  </si>
  <si>
    <t xml:space="preserve">Este componente hace referencia al ejercicio efectuado bajo el liderazgo del equipo directivo y de todos los servidores de la entidad, y permite identificar, evaluar y gestionar eventos potenciales, tanto internos como externos, que puedan afectar el logro de los objetivos institucionales.
La condición para la evaluación de riesgos es el establecimiento de objetivos, vinculados a varios niveles de la entidad, lo que implica que la Alta Dirección define objetivos y los agrupa en categorías en todos los niveles de la entidad, con el fin de evaluarlos </t>
  </si>
  <si>
    <r>
      <rPr>
        <b/>
        <u/>
        <sz val="11"/>
        <color rgb="FFFFFFFF"/>
        <rFont val="Arial Narrow"/>
        <family val="2"/>
      </rPr>
      <t xml:space="preserve">Lineamiento 6: 
</t>
    </r>
    <r>
      <rPr>
        <b/>
        <sz val="11"/>
        <color rgb="FFFFFFFF"/>
        <rFont val="Arial Narrow"/>
        <family val="2"/>
      </rPr>
      <t xml:space="preserve">Definición de objetivos con suficiente claridad para identificar y evaluar los riesgos relacionados: y)Estratégicos; y)Operativos; iii)Legales y Presupuestales; iv)De Información Financiera y no Financiera.
</t>
    </r>
  </si>
  <si>
    <r>
      <t xml:space="preserve">Explicación de cómo la Entidad </t>
    </r>
    <r>
      <rPr>
        <b/>
        <u/>
        <sz val="11"/>
        <color rgb="FFFFFFFF"/>
        <rFont val="Arial Narrow"/>
        <family val="2"/>
      </rPr>
      <t xml:space="preserve">evidencia </t>
    </r>
    <r>
      <rPr>
        <b/>
        <sz val="11"/>
        <color rgb="FFFFFFFF"/>
        <rFont val="Arial Narrow"/>
        <family val="2"/>
      </rPr>
      <t xml:space="preserve">que está dando respuesta al requerimiento
</t>
    </r>
    <r>
      <rPr>
        <sz val="11"/>
        <color rgb="FFFFFFFF"/>
        <rFont val="Arial Narrow"/>
        <family val="2"/>
      </rPr>
      <t>Referencia a Procesos, Manuales/Políticas de Operación/Procedimientos/Instructivos u otros desarrollos que den cuenta de su aplicación</t>
    </r>
  </si>
  <si>
    <r>
      <t xml:space="preserve">Presente
</t>
    </r>
    <r>
      <rPr>
        <i/>
        <sz val="11"/>
        <color rgb="FFFFFFFF"/>
        <rFont val="Arial Narrow"/>
        <family val="2"/>
      </rPr>
      <t>(1/2/3)</t>
    </r>
  </si>
  <si>
    <r>
      <t xml:space="preserve">Funcionando
</t>
    </r>
    <r>
      <rPr>
        <i/>
        <sz val="11"/>
        <color rgb="FFFFFFFF"/>
        <rFont val="Arial Narrow"/>
        <family val="2"/>
      </rPr>
      <t>(1/2/3)</t>
    </r>
  </si>
  <si>
    <t>6.1  La Entidad cuenta con mecanismos para vincular o relacionar el plan estratégico con los objetivos estratégicos y estos a su vez con los objetivos operativos.</t>
  </si>
  <si>
    <t>Dimensión de Direccionamiento Estratégico y Planeación.
Política de Planeación Institucional</t>
  </si>
  <si>
    <t>El Ministerio de Justicia cuenta con un Plan Estratégico Institucional que incorpora objetivos estratégicos articulados con acciones derivadas del Plan de Acción Institucional y con un mapa de procesos en función de dichas acciones.</t>
  </si>
  <si>
    <t>En el marco del Comité de Gestión y Desempeño se aprobó el plan estratégico de la entidad.</t>
  </si>
  <si>
    <t>La segunda línea de defensa realiza monitoreo del plan  estratégico y del plan de acción a través de una matriz de seguimiento</t>
  </si>
  <si>
    <t>La OCI realiza una evaluación y verificación del cumplimiento de las acciones contempladas en el plan de acción por medio de la Auditoría metas por dependencia.</t>
  </si>
  <si>
    <t>Se cuenta con un documento de política de planeación institucional aprobada por la alta Dirección.</t>
  </si>
  <si>
    <t>6.2 Los objetivos de los procesos, programas o proyectos (según aplique) que están definidos, son específicos, medibles, alcanzables, relevantes, delimitados en el tiempo.</t>
  </si>
  <si>
    <t>Dimensión de Gestión con Valores para Resultado
Política de Fortalecimiento Organizacional y Simplificación de Procesos</t>
  </si>
  <si>
    <t xml:space="preserve">El Ministerio de Justicia cuenta con un Plan Estratégico el cual contempla los objetivos estratégicos; de igual forma, el plan contiene acciones específicas programadas, metas e indicadores para medir el cumplimiento de las acciones, con límite en el tiempo. Los programas y proyectos derivados del plan estratégico también cuentan con dichos parámetros. </t>
  </si>
  <si>
    <t>Cada líder de proceso aprueba la definición de estrategias, indicadores y programación de acciones en el tiempo las cuales permiten dar cumplimiento a los objetivos de la entidad</t>
  </si>
  <si>
    <t>La Oficina Asesora de Planeación realiza seguimiento y monitoreo del cumplimiento de actividades definidas en el plan de acción de las dependencias</t>
  </si>
  <si>
    <t>La OCI realiza una evaluación y verificación del cumplimiento de las actividades contempladas en el plan de acción por medio de la auditoría metas por dependencia.</t>
  </si>
  <si>
    <t>6.3 La Alta Dirección evalúa periódicamente los objetivos establecidos para asegurar que estos continúan siendo consistentes y apropiados para la Entidad.</t>
  </si>
  <si>
    <t>Dimensión de Direccionamiento Estratégico y Planeación.
Política de Planeación Institucional
Dimensión Control Interno
línea Estratégica</t>
  </si>
  <si>
    <t>La Alta Dirección de la Entidad en el marco del Comité Institucional de Evaluación y Desempeño, se aprobó el Plan Estratégico Institucional y el Plan de Acción de la entidad.</t>
  </si>
  <si>
    <t>Los Objetivos establecidos son presentados al Comité de Gestión Sectorial e Institucional en el momento que se requiera.</t>
  </si>
  <si>
    <t xml:space="preserve">Observaciones de la evaluación independiente (tener encuentra papel de  líneas de defensa) </t>
  </si>
  <si>
    <t>7.1 Teniendo en cuenta la estructura de la política de Administración del Riesgo, su alcance define lineamientos para toda la entidad, incluyendo regionales, áreas tercerizadas u otras instancias que afectan la prestación del servicio.</t>
  </si>
  <si>
    <t xml:space="preserve">El Ministerio cuenta con una política de administración del riesgo, en ella se definen parámetros para la identificación y tratamiento de riesgos tomando en cuenta el esquema de líneas de defensa.  </t>
  </si>
  <si>
    <t>En el marco del Comité Institucional de Coordinación de Control Interno fue aprobada la política y guía de administración del riesgo.</t>
  </si>
  <si>
    <t>La guía de administración del riesgo define las responsabilidades de cada uno de los funcionarios y contratistas del Ministerio a través del esquema de Líneas de Defensa</t>
  </si>
  <si>
    <t>7.2 La Oficina de Planeación, Gerencia de Riesgos (donde existan), como 2a línea de defensa, consolidan información clave frente a la gestión del riesgo.</t>
  </si>
  <si>
    <t>Dimensión Control Interno 
Líneas de Defensa</t>
  </si>
  <si>
    <t xml:space="preserve">La Oficina Asesora de Planeación compila la información de posibles amenazas de los procesos a  través del mapa de riesgos institucional, mapa de riesgos de corrupción y la herramienta de administración de riesgos del Ministerio. </t>
  </si>
  <si>
    <t xml:space="preserve">Los líderes de procesos de la entidad identifican las causas, riesgos, efectos e implementan los controles de los mismos </t>
  </si>
  <si>
    <t>La Oficina de Planeación compila la información asociada a los riesgos de la entidad y la incorpora al mapa de riesgos de la entidad</t>
  </si>
  <si>
    <t>7.3 A partir de la información consolidada y reportada por la 2a línea de defensa (7.2), la Alta Dirección analiza sus resultados y en especial considera si se han presentado materializaciones de riesgo.</t>
  </si>
  <si>
    <t>En el Marco del Comité Institucional de Coordinación del Control Interno, la Oficina de Control Interno presenta una evaluación y análisis de la administración de riesgos de la entidad.</t>
  </si>
  <si>
    <t>7.4 Cuando se detectan materializaciones de riesgo, se definen los cursos de acción en relación con la revisión y actualización del mapa de riesgos correspondiente.</t>
  </si>
  <si>
    <t>Dimensión de Direccionamiento Estratégico y Planeación.
Política de Planeación Institucional
Dimensión Control Interno 
Líneas de Defensa</t>
  </si>
  <si>
    <t>El Ministerio de Justicia a través de la guía de riesgos identifica el tratamiento de los riesgos de acuerdo a la calificación y la probabilidad de presentarse.</t>
  </si>
  <si>
    <t>Los Líderes de procesos de la entidad definen acciones para mitigar los riesgos materializados</t>
  </si>
  <si>
    <t>Cuando se materializan riesgos, la entidad define planes de acción para registrar y actualizar el mapa de riesgos de la entidad.</t>
  </si>
  <si>
    <t>La OCI detecta estos eventos a través de sus informes de auditoría sobre procesos con enfoque en riesgos.</t>
  </si>
  <si>
    <t>La OAP registra planes de mejora con base en los resultados de dichos informes.</t>
  </si>
  <si>
    <t>La OCI hace seguimiento y control periódico a la identificación y avance en los controles de riesgos de gestión y de riesgos de corrupción.</t>
  </si>
  <si>
    <t>7.5 Se llevan a cabo seguimientos a las acciones definidas para resolver materializaciones de riesgo detectadas.</t>
  </si>
  <si>
    <t>Dimensión de Evaluación de Resultados 
Política de Seguimiento y Evaluación al Desempeño Institucional.
Dimensión Control Interno 
Líneas de Defensa</t>
  </si>
  <si>
    <t xml:space="preserve">Teniendo bajo consideración los planes de mejoramiento formulados por los líderes de los procesos y/o proyectos y/o programas, construidos con el acompañamiento y asesoría de la OCI, esta última hace seguimiento y control a través del Plan de Mejoramiento por Procesos, en la que se revisa el avance de los planes y su efectividad. </t>
  </si>
  <si>
    <t>Los líderes de los procesos, proyectos y programas construyen los planes de mejoramiento para resolver las situaciones que materializaron el riesgo</t>
  </si>
  <si>
    <t xml:space="preserve"> la Oficina de Control Interno realiza un seguimiento y control el cual involucra un análisis de efectividad, cuando la causa que dio origen a la materialización del riesgo se ha superado.</t>
  </si>
  <si>
    <t>La OAP, debe registrar las acciones del plan de mejoramiento por procesos.</t>
  </si>
  <si>
    <t>La oficina de Control Interno realiza seguimiento y evaluación de los Planes de mejoramiento por procesos definidos por las dependencias y registrados por la Oficina Asesora de Planeación.</t>
  </si>
  <si>
    <r>
      <rPr>
        <b/>
        <u/>
        <sz val="11"/>
        <color rgb="FFFFFFFF"/>
        <rFont val="Arial Narrow"/>
        <family val="2"/>
      </rPr>
      <t xml:space="preserve">Lineamiento 8: 
</t>
    </r>
    <r>
      <rPr>
        <b/>
        <sz val="11"/>
        <color rgb="FFFFFFFF"/>
        <rFont val="Arial Narrow"/>
        <family val="2"/>
      </rPr>
      <t xml:space="preserve">Evaluación del riesgo de fraude o corrupción. 
Cumplimiento artículo 73 de la Ley 1474 de 2011, relacionado con la prevención de los riesgos de corrupción.
</t>
    </r>
  </si>
  <si>
    <t xml:space="preserve">Observaciones de la Evaluación independiente (tener encuentra papel de  líneas de defensa) </t>
  </si>
  <si>
    <t>8.1 La Alta Dirección acorde con el análisis del entorno interno y externo, define los procesos, programas o proyectos (según aplique), susceptibles de posibles actos de corrupción.</t>
  </si>
  <si>
    <t>La Entidad cuenta con un formulario que analiza el contexto interno y externo para identificar riesgos.</t>
  </si>
  <si>
    <t>8.2 La Alta Dirección monitorea los riesgos de corrupción con la periodicidad establecida en la Política de Administración del Riesgo.</t>
  </si>
  <si>
    <t>Dimensión de Control Interno
Línea Estratégica</t>
  </si>
  <si>
    <t>El Comité Institucional de Coordinación y Control Interno realiza seguimiento de la implementación de cada una de las etapas de  gestión del riesgo  y el resultado de las evaluaciones realizadas por la Oficina de Control Interno, los riesgos materializados incluyendo los riesgos de corrupción</t>
  </si>
  <si>
    <t>La Oficina de Control Interno efectúa el seguimiento de los riesgos de corrupción tres veces por año y se publica un informe en los meses de Mayo, Septiembre y Enero.</t>
  </si>
  <si>
    <t>8.3 Para el desarrollo de las actividades de control, la entidad considera la adecuada división de las funciones y que éstas se encuentren segregadas en diferentes personas para reducir el riesgo de acciones fraudulentas.</t>
  </si>
  <si>
    <t>Dimensión de Control Interno
Líneas de Defensa</t>
  </si>
  <si>
    <t>El manual de funciones de la entidad establece responsabilidades en relación a las actividades de control de la entidad de acuerdo a los roles.</t>
  </si>
  <si>
    <t xml:space="preserve">La guía de administración de riesgos aprobada por el CICCI define claramente la participación activa de directivos, servidores públicos y contratistas en las actividades de gestión de riesgos en la entidad </t>
  </si>
  <si>
    <t>Por medio de resoluciones se han conformado grupos internos de trabajo para el cumplimiento de funciones de la entidad los cuales desarrollan actividades de control de acuerdo con sus funciones</t>
  </si>
  <si>
    <t>8.4 La Alta Dirección evalúa fallas en los controles (diseño y ejecución) para definir cursos de acción apropiados para su mejora.</t>
  </si>
  <si>
    <t>El CICCI ha definido lineamientos en cuanto a los controles por medio de la aprobación de la guía de administración de riesgos.</t>
  </si>
  <si>
    <t xml:space="preserve">El responsable del proceso debe asegurar que los controles se ejecuten de manera consistente </t>
  </si>
  <si>
    <t>La evaluación de los controles en especial de los riesgos de corrupción se lleva a cabo por parte de la Oficina de Control Interno a través de las auditorías internas de manera periódica</t>
  </si>
  <si>
    <r>
      <rPr>
        <b/>
        <u/>
        <sz val="11"/>
        <color rgb="FFFFFFFF"/>
        <rFont val="Arial Narrow"/>
        <family val="2"/>
      </rPr>
      <t xml:space="preserve">
Lineamiento 9:</t>
    </r>
    <r>
      <rPr>
        <b/>
        <sz val="11"/>
        <color rgb="FFFFFFFF"/>
        <rFont val="Arial Narrow"/>
        <family val="2"/>
      </rPr>
      <t xml:space="preserve"> </t>
    </r>
    <r>
      <rPr>
        <sz val="11"/>
        <color rgb="FFFFFFFF"/>
        <rFont val="Arial Narrow"/>
        <family val="2"/>
      </rPr>
      <t xml:space="preserve">Identificación y análisis de cambios significativos </t>
    </r>
  </si>
  <si>
    <t>9.1 Acorde con lo establecido en la política de Administración del Riesgo, se monitorean los factores internos y externos definidos para la entidad, a fin de establecer cambios en el entorno que determinen nuevos riesgos o ajustes a los existentes.</t>
  </si>
  <si>
    <t>Dimensión de Direccionamiento estratégico 
Política de Planeación Institucional</t>
  </si>
  <si>
    <t>9.2 La Alta Dirección analiza los riesgos asociados a actividades tercerizadas, regionales u otras figuras externas que afecten la prestación del servicio a los usuarios, basados en los informes de la segunda y tercera línea de defensa.</t>
  </si>
  <si>
    <t>Desde la segunda línea de defensa se analiza los riesgos asociados de los servicios contratados por el Ministerio a través de la matriz de riesgos incluida en los Estudios Previos y los informes de supervisión.</t>
  </si>
  <si>
    <t>Desde la tercera Línea de defensa, la Oficina de Control Interno analiza los riesgos asociados a las actividades tercerizadas del Ministerio de Justicia a través de los Informes de Auditoría Independiente como el Informe de Gestión Contractual.</t>
  </si>
  <si>
    <t>9.3 La Alta Dirección monitorea los riesgos aceptados revisando que sus condiciones no hayan cambiado y definir su pertinencia para sostenerlos o ajustarlos.</t>
  </si>
  <si>
    <t>Dimensión de Control Interno
línea Estratégica</t>
  </si>
  <si>
    <t>La guía de administración de riesgos del Ministerio establece lineamientos para calificar el riesgo teniendo en cuenta el posible efecto e impacto del mismo, definir su tratamiento, diseñar, implementar y evaluar controles y determinar el nivel de riesgo residual. No obstante, el Ministerio no ha identificado riesgos que decida aceptar, por lo tanto no se realiza un monitoreo de este tipo de riesgos.</t>
  </si>
  <si>
    <t>9.4 La Alta Dirección evalúa fallas en los controles (diseño y ejecución) para definir cursos de acción apropiados para su mejora, basados en los informes de la segunda y tercera línea de defensa.</t>
  </si>
  <si>
    <t xml:space="preserve">De acuerdo con los hallazgos producto de las auditorías de la OCI la dependencia líder del proceso diseña e implementa un plan de mejoramiento con el acompañamiento de la Oficina Asesora de Planeación </t>
  </si>
  <si>
    <t>La Oficina Asesora de Planeación lidera el proceso de actualización y consolidación del mapa de riesgos de la entidad.</t>
  </si>
  <si>
    <t>9.5 La entidad analiza el impacto sobre el control interno por cambios en los diferentes niveles organizacionales.</t>
  </si>
  <si>
    <t>Dimensión de Direccionamiento estratégico y Planeación
Política de Planeación Institucional
Dimensión de Control Interno
línea Estratégica</t>
  </si>
  <si>
    <t xml:space="preserve">La Oficina de Control Interno del Ministerio de Justicia y del Derecho constantemente realiza un análisis del impacto sobre el estado de control de la entidad especialmente desde las acciones previstas en el Plan Anual de Auditoría. En aquellos contempla una valoración sobre el nivel de cumplimiento de los procesos, su obsolescencia o desactualización y el nivel de fortaleza adquirido a raíz de los ajustes efectuados.  </t>
  </si>
  <si>
    <t>En el marco del CICCI se analiza el impacto de los cambios en los diferentes organizacionales, ejemplo: cómo afecta la medición FURAG en la entidad.</t>
  </si>
  <si>
    <t>Al generar efectos en los lineamientos del CICCI, se satisface de manera efectiva el análisis de impacto del control en la organización presentado por la OCI.</t>
  </si>
  <si>
    <t>ACTIVIDADES DE CONTROL</t>
  </si>
  <si>
    <t>La entidad define y desarrolla actividades de control que contribuyen a la mitigación de los riesgos hasta niveles aceptables para la consecución de los objetivos estratégicos y de proceso. 
Implementa políticas de operación mediante procedimientos u otros mecanismos que den cuenta de su aplicación en el día a día de las operaciones.</t>
  </si>
  <si>
    <r>
      <rPr>
        <b/>
        <u/>
        <sz val="11"/>
        <color rgb="FFFFFFFF"/>
        <rFont val="Arial Narrow"/>
        <family val="2"/>
      </rPr>
      <t xml:space="preserve">
Lineamiento 10: 
</t>
    </r>
    <r>
      <rPr>
        <b/>
        <sz val="11"/>
        <color rgb="FFFFFFFF"/>
        <rFont val="Arial Narrow"/>
        <family val="2"/>
      </rPr>
      <t>Diseño y desarrollo de actividades de control (Integra el desarrollo de controles con la evaluación de riesgos; tiene en cuenta a qué nivel se aplican las actividades; facilita la segregación de funciones).</t>
    </r>
  </si>
  <si>
    <r>
      <t>Explicación de cómo la Entidad</t>
    </r>
    <r>
      <rPr>
        <b/>
        <u/>
        <sz val="11"/>
        <color rgb="FFFFFFFF"/>
        <rFont val="Arial Narrow"/>
        <family val="2"/>
      </rPr>
      <t xml:space="preserve"> evidencia </t>
    </r>
    <r>
      <rPr>
        <b/>
        <sz val="11"/>
        <color rgb="FFFFFFFF"/>
        <rFont val="Arial Narrow"/>
        <family val="2"/>
      </rPr>
      <t xml:space="preserve">que está dando respuesta al requerimiento
</t>
    </r>
    <r>
      <rPr>
        <sz val="11"/>
        <color rgb="FFFFFFFF"/>
        <rFont val="Arial Narrow"/>
        <family val="2"/>
      </rPr>
      <t>Referencia a Procesos, Manuales/Políticas de Operación/Procedimientos/Instructivos u otros desarrollos que den cuenta de su aplicación</t>
    </r>
  </si>
  <si>
    <r>
      <t>Funcionando</t>
    </r>
    <r>
      <rPr>
        <i/>
        <sz val="11"/>
        <color rgb="FFFFFFFF"/>
        <rFont val="Arial Narrow"/>
        <family val="2"/>
      </rPr>
      <t xml:space="preserve">
(1/2/3)</t>
    </r>
  </si>
  <si>
    <t>10.1 Para el desarrollo de las actividades de control, la entidad considera la adecuada división de las funciones y que éstas se encuentren segregadas en diferentes personas para reducir el riesgo de error o de incumplimientos de alto impacto en la operación.</t>
  </si>
  <si>
    <t>El Decreto 1427 de 2017, modifica la estructura orgánica y se determinan las funciones de las dependencias del Ministerio de Justicia y del Derecho</t>
  </si>
  <si>
    <t>La resolución 0194 de 2015 adopta el Manual Específico de Funciones y Competencias Laborales
para los empleos de la Planta de Personal del Ministerio de Justicia y del Derecho.</t>
  </si>
  <si>
    <t>La resolución 781 de 2020 organiza los Grupos Internos de Trabajo</t>
  </si>
  <si>
    <t xml:space="preserve">La Guía de Gestión de Riesgos, documenta el Esquema de Líneas de Defensa en el Ministerio </t>
  </si>
  <si>
    <t>Estudios de deficiencia de planta de personal elaborados por las dependencias de la organización.</t>
  </si>
  <si>
    <t>Formularios de identificación de ausencia de personal de planta para cumplir con una labor</t>
  </si>
  <si>
    <t>Causas de hallazgos en planes de mejoramiento por procesos de las dependencias</t>
  </si>
  <si>
    <t>10.3 El diseño de otros  sistemas de gestión (bajo normas o estándares internacionales como la ISO), se integran de forma adecuada a la estructura de control de la entidad.</t>
  </si>
  <si>
    <t xml:space="preserve">
Dimensión de Gestión con Valores para Resultados
Dimensión de Control Interno
Líneas de Defensa</t>
  </si>
  <si>
    <t>No se cuenta con sistemas de gestión bajo normas o estándares internacionales en el Ministerio</t>
  </si>
  <si>
    <r>
      <rPr>
        <u/>
        <sz val="10"/>
        <color rgb="FFFFFFFF"/>
        <rFont val="Arial"/>
        <family val="2"/>
      </rPr>
      <t xml:space="preserve">Lineamiento 11: 
</t>
    </r>
    <r>
      <rPr>
        <sz val="10"/>
        <color rgb="FFFFFFFF"/>
        <rFont val="Arial"/>
        <family val="2"/>
      </rPr>
      <t>Seleccionar y Desarrollar controles generales sobre TI para apoyar la consecución de los objetivos .</t>
    </r>
  </si>
  <si>
    <t>11.1 La entidad establece actividades de control relevantes sobre las infraestructuras tecnológicas; los procesos de gestión de la seguridad y sobre los procesos de adquisición, desarrollo y mantenimiento de tecnologías.</t>
  </si>
  <si>
    <t xml:space="preserve">Dimensión de Gestión con Valores para el Resultado
Política de Gobierno Digital 
Política de Seguridad Digital
</t>
  </si>
  <si>
    <t xml:space="preserve">En el marco del Plan Anual de Auditoría aprobado por el CICCI, la Oficina de Control Interno realiza evaluación y verificación al hardware, software e infraestructura tecnológica de la entidad. </t>
  </si>
  <si>
    <t>Servidor de Dominio del MJD</t>
  </si>
  <si>
    <t>La Herramienta ODBC Aranda</t>
  </si>
  <si>
    <t>Control de navegación en internet ForcePoint proxy server</t>
  </si>
  <si>
    <t>FortiClient EMS MinJusticia</t>
  </si>
  <si>
    <t>11.2  Para los proveedores de tecnología  selecciona y desarrolla actividades de control internas sobre las actividades realizadas por el proveedor de servicios.</t>
  </si>
  <si>
    <t xml:space="preserve">El Ministerio establece controles para los proveedores de servicios en la política de usos de los recursos informáticos </t>
  </si>
  <si>
    <t xml:space="preserve">Manual de Contratación. </t>
  </si>
  <si>
    <t xml:space="preserve">Seguimiento sobre los contratos de proveedores de TI, están registrados en el SICF2 de Gestión Contractual. </t>
  </si>
  <si>
    <t>Desde la tercera línea de defensa la OCI realizó el informe de auditoría sobre TIC en la entidad.</t>
  </si>
  <si>
    <t xml:space="preserve">11.3 Se cuenta con matrices de roles y usuarios siguiendo los principios de segregación de funciones.
</t>
  </si>
  <si>
    <t xml:space="preserve">Dimensión de Gestión con Valores para el Resultado
Política de Fortalecimiento Organizacional y Simplificación de Procesos.
</t>
  </si>
  <si>
    <t>El Ministerio cuenta con un Manual operativo de Software que incluye directorio de usuarios y niveles de intervención en algunos software del Ministerio.</t>
  </si>
  <si>
    <t>La resolución 0194 de 2015 adopta el Manual Específico de Funciones y Competencias Laborales para los empleos de la Planta de Personal del Ministerio de Justicia y del Derecho.</t>
  </si>
  <si>
    <t xml:space="preserve">11.4 Se cuenta con información de la 3a línea de defensa, como evaluador independiente en relación con los controles implementados por el proveedor de servicios, para  asegurar que los riesgos relacionados se mitigan.
</t>
  </si>
  <si>
    <t>Dimensión Control Interno
Tercera Línea de Defensa</t>
  </si>
  <si>
    <t xml:space="preserve">La 3 línea de defensa cuenta con la información, la cual fue obtenida a través de la evaluación y verificación al Hardware, Software e Infraestructura tecnológica. Los proveedores de servicios realizan monitoreo, prestan soporte, realizan mejoras y solucionan incidentes, según las obligaciones contractuales que se hayan fijado. Encontrando que los proveedores de servicios no tienen documentado un análisis de riesgos que les permita formular controles que mitiguen los riesgos que se presentan. La Oficina de Control Interno ha generado informes de gestión contractual que dan cuenta de la ausencia de resultados y controles por parte del proveedor tecnológico EPX, encontrando materialización de riesgos y falta de identificación de los mismos. </t>
  </si>
  <si>
    <t>En el marco del CICCI , se aprobó el plan anual de auditoría el cual contempla auditorías específicas relacionadas con TI.</t>
  </si>
  <si>
    <t>De acuerdo con los informes de auditoría emitidos por la OCI, la Dirección de Tecnología ha formulado planes de mejoramiento para atender las recomendaciones y hallazgos allí planteados en relación a la implementación de controles de servicios de tecnología.</t>
  </si>
  <si>
    <t>Desde la tercera línea de defensa se evalúa los controles definidos con los proveedores de servicios, a partir de informes de auditoría contractual, auditoría de Software, Hardware e infraestructura de respaldo.</t>
  </si>
  <si>
    <t>La Oficina de Control Interno ha emitido informes de auditoría a la gestión contractual que han señalado las deficiencias en materia de proveedor de servicios de tecnología, un ejemplo es el Software de EPX.</t>
  </si>
  <si>
    <r>
      <rPr>
        <u/>
        <sz val="10"/>
        <color rgb="FFFFFFFF"/>
        <rFont val="Arial"/>
        <family val="2"/>
      </rPr>
      <t xml:space="preserve">Lineamiento 12: 
</t>
    </r>
    <r>
      <rPr>
        <sz val="10"/>
        <color rgb="FFFFFFFF"/>
        <rFont val="Arial"/>
        <family val="2"/>
      </rPr>
      <t>Despliegue de políticas y procedimientos (Establece responsabilidades sobre la ejecución de las políticas y procedimientos; Adopta medidas correctivas; Revisa las políticas y procedimientos).</t>
    </r>
  </si>
  <si>
    <t xml:space="preserve">12.1 Se evalúa la actualización de procesos, procedimientos, políticas de operación, instructivos, manuales u otras herramientas para garantizar la aplicación adecuada de las principales actividades de control.
</t>
  </si>
  <si>
    <t>Dimensión de Gestión con Valores para el Resultado
Política de Fortalecimiento Organizacional y Simplificación de Procesos.</t>
  </si>
  <si>
    <t xml:space="preserve">A instancias de los informes de OCI, la administración viene desarrollando una labor de identificación y actualización de procesos y procedimientos, relacionados con Gestión Documental; y Asistencia Judicial Internacional.  Por otro lado, se generó la actualización del mapa de procesos este año. Pese a ello, varios se encuentran pendientes de ajuste y/o implementación, especialmente el procedimiento Banco de iniciativas en Justicia Formal.  En materia de políticas de operación, instructivos y manuales se resalta la constante intervención de la Secretaría General en temas administrativos, pero en general no existe una buena práctica de revisión y ajuste anual de aquellos con base en el benchmarking, investigación y gestión del conocimiento, como por ejemplo el Manual de Supervisión Contractual, el cual requiere de ser ajustado.   </t>
  </si>
  <si>
    <t>La tercera línea de defensa a través de sus informes genera recomendaciones y/o hallazgos, encaminados a actualizar, ajustar o crear procesos o procedimientos, manuales y demás mecanismos y otros instrumentos para garantizar las principales actividades de control</t>
  </si>
  <si>
    <t>Desde la tercera línea de defensa se formulan recomendaciones para la actualización de procesos y procedimientos en los diferentes informes de auditoría. Las dependencias de la entidad a partir de los planes de mejoramiento realizan ajustes a los procesos y procedimientos referidos en la auditoría.
Se espera el avance de la iniciativa estratégica que lidera la oficina de planeación sobre este aspecto en particular, cuyo punto de partida se estableció en el curso de este año, razón por la cual se encuentra pendiente de evaluación por parte de la OCI.</t>
  </si>
  <si>
    <t>El Ministerio de Justicia y del Derecho estableció la iniciativa “Actualizar el Sistema Integrado de Gestión del ” en el Plan de Acción Institucional</t>
  </si>
  <si>
    <t>12.2  El diseño de controles se evalúa frente a la gestión del riesgo.</t>
  </si>
  <si>
    <t xml:space="preserve">Todas las Dimensiones de MIPG 
</t>
  </si>
  <si>
    <t xml:space="preserve">La primera línea de defensa identifica los riesgos asociados a los procedimientos que lideren las diferentes dependencias y se formulan los controles respectivos </t>
  </si>
  <si>
    <t>La Oficina Asesora de Planeación compila la información asociado a los riesgos identificados por las dependencias</t>
  </si>
  <si>
    <t>Desde la tercera línea de defensa, la Oficina de Control Interno evalúa el diseño de controles e identifica amenazas proponiendo mejoras.</t>
  </si>
  <si>
    <t xml:space="preserve">12.3  Monitoreo a los riesgos acorde con la política de administración de riesgo establecida para la entidad.
</t>
  </si>
  <si>
    <t>Dimensión de Direccionamiento Estratégico y Planeación
Política de Planeación Institucional.</t>
  </si>
  <si>
    <t>La Oficina de Control Interno evalúa periódicamente la administración de los riesgos de gestión y de los riesgos de corrupción, emitiendo informes y reportes sobre el particular.</t>
  </si>
  <si>
    <t>Desde la tercera línea de defensa se realiza una evaluación de los riesgos identificados en la entidad de forma periódica.</t>
  </si>
  <si>
    <t>La Oficina de Control Interno evalúa de manera periódica los riesgos de la entidad y emite recomendaciones a las diferentes dependencias involucradas cuando se identifican amenazas</t>
  </si>
  <si>
    <t>12.4 Verificación de que los responsables estén ejecutando los controles tal como han sido diseñados.</t>
  </si>
  <si>
    <t>Dimensión Control Interno
Segunda Línea de Defensa</t>
  </si>
  <si>
    <t>Desde la segunda línea de defensa: 
Se realiza monitoreo permanentemente por parte del Grupo de Gestión Financiera en cuanto a la ejecución de recursos en la entidad. 
(Control de ejecución de recursos presupuestales).</t>
  </si>
  <si>
    <t>En cuanto a los riesgos de corrupción la Oficina Asesora de Planeación realiza una compilación de los riesgos identificados por las dependencias.</t>
  </si>
  <si>
    <t>El grupo de gestión contractual no identifica ni monitorea los riesgos de corrupción asociados a la contratación.</t>
  </si>
  <si>
    <t>El grupo de Servicio al Ciudadano presenta dificultades en relación a la supervisión.</t>
  </si>
  <si>
    <t>Desde la tercera línea de defensa la OCI con base en sus informes de auditoría sobre procesos con enfoque en riesgos, evalúa y verifica el cumplimiento de los controles, encontrando fallas notables en muchos casos. Lo anterior, repercute en planes de mejoramiento.</t>
  </si>
  <si>
    <t>12.5  Se evalúa la adecuación de los controles a las especificidades de cada proceso, considerando cambios en regulaciones, estructuras internas u otros aspectos que determinen cambios en su diseño.</t>
  </si>
  <si>
    <t>Dimensión Control Interno
 Líneas de Defensa</t>
  </si>
  <si>
    <t>Desde la primera línea de defensa, los líderes de los procesos generan los controles específicos de acuerdo con los procesos que tiene a cargo.</t>
  </si>
  <si>
    <t>Desde la segunda línea de defensa, la Oficina Asesora de Planeación, compila los controles generados por las dependencias.</t>
  </si>
  <si>
    <t>Desde la tercera línea de defensa la Oficina de Control Interno realiza una evaluación de la adecuación a los controles asociados a cada proceso.</t>
  </si>
  <si>
    <t>ACTIVIDADES DE MONITOREO</t>
  </si>
  <si>
    <t>Este componente considera actividades en el día a día de la gestión institucional, así como a través de evaluaciones periódicas (autoevaluación, auditorías). Su propósito es valorar: (i) la efectividad del control interno de la entidad pública; (ii) la eficiencia, eficacia y efectividad de los procesos; (iii) el nivel de ejecución de los planes, programas y proyectos; (iv) los resultados de la gestión, con el propósito de detectar desviaciones, establecer tendencias, y generar recomendaciones para orientar las acciones de mejoramiento de la entidad pública.</t>
  </si>
  <si>
    <r>
      <rPr>
        <b/>
        <u/>
        <sz val="11"/>
        <color rgb="FFFFFFFF"/>
        <rFont val="Arial Narrow"/>
        <family val="2"/>
      </rPr>
      <t xml:space="preserve">Lineamiento 16. </t>
    </r>
    <r>
      <rPr>
        <sz val="11"/>
        <color rgb="FFFFFFFF"/>
        <rFont val="Arial Narrow"/>
        <family val="2"/>
      </rPr>
      <t xml:space="preserve"> Evaluaciones continuas y/o separadas (autoevaluación, auditorías) para determinar si los componentes del Sistema de Control Interno están presentes y funcionando.
</t>
    </r>
  </si>
  <si>
    <t>16.1 El comité Institucional de Coordinación de Control Interno aprueba anualmente el Plan Anual de Auditoría presentado por parte del Jefe de Control Interno o quien haga sus veces y hace el correspondiente seguimiento a sus ejecución?</t>
  </si>
  <si>
    <t>Dimensión de Control Interno
Líneas Estratégica</t>
  </si>
  <si>
    <t>El CICCI aprueba cada año el plan anual de auditorías presentado por el jefe de la OCI y también aprueba los ajustes a dicho plan. Evidencias reposan en las actas del comité y/o en las grabaciones de la sesión correspondiente. Calificación eficiencia 3 (actas y grabaciones) y efectividad 3, por cuanto el plan se ejecuta sin novedad.</t>
  </si>
  <si>
    <t xml:space="preserve">El Plan Anual de Auditoría aprobado por el CICCI se ejecuta de acuerdo con las actividades definidas y los cronogramas previstos; así mismo, se realiza seguimiento y control de su cumplimiento por parte de la OCI, cuyos resultados se exponen ante el Comité. En este sentido, desde la tercera línea de defensa se cumplen los procesos de evaluación y verificación, agregando valor a los proceso de la entidad. </t>
  </si>
  <si>
    <t>Matriz de seguimiento y control al cumplimiento del Plan Anual de Auditoría.</t>
  </si>
  <si>
    <t>16.2  La Alta Dirección periódicamente evalúa los resultados de las evaluaciones (continuas e independientes)  para concluir acerca de la efectividad del Sistema de Control Interno</t>
  </si>
  <si>
    <t>Informes de auditoría de la OCI</t>
  </si>
  <si>
    <t>Formulación de Planes de mejoramiento, por parte de los líderes de procesos (directivos, jefes de oficina y coordinadores) fruto de los informes de Auditoría</t>
  </si>
  <si>
    <t>Seguimiento de los planes de mejoramiento por parte de la OCI.</t>
  </si>
  <si>
    <t>16.3  La Oficina de Control Interno o quien haga sus veces realiza evaluaciones independientes periódicas (con una frecuencia definida con base en el análisis de riesgo), que le permite evaluar el diseño y operación de los controles establecidos y definir su efectividad para evitar la materialización de riesgos.</t>
  </si>
  <si>
    <t>Dimensión de Control Interno
Tercera Línea de Defensa</t>
  </si>
  <si>
    <t xml:space="preserve">La OCI realiza evaluación independiente con base en el nivel de criticidad del riesgo, cambiando los procesos auditados cada año. La evidencia se encuentra en el plan anual de auditoría y en el documento metodológico que lo integra, donde se afianza el concepto del riesgo. Dicho proceso de evaluación independiente, diferente al proceso de evaluación por mandato legal, cumple con resultados asociados al examen de los controles y su efectividad, del enfoque en riesgos justamente para precaver que se configuren las amenazas.  </t>
  </si>
  <si>
    <t>Documento metodológico de Plan Anual de Auditoría.</t>
  </si>
  <si>
    <t>La Oficina de Control Interno realizó auditoría con enfoque en riesgos, a través de las cuales evalúa los riesgos de gestión y corrupción asociados al proceso, con el fin de analizar la adecuada identificación de los riesgos y su materialización; así como generar alertas tempranas sobre posibles amenazas no identificadas para evitar su ocurrencia. En este sentido, los líderes de procesos acogen las recomendaciones formuladas por la OCI sobre el particular.</t>
  </si>
  <si>
    <t>Plan Anual de Auditoría</t>
  </si>
  <si>
    <t>Actas del Comité Institucional de Control Interno, mediante las cuales se aprueba el plan anual.</t>
  </si>
  <si>
    <t>16.4 Acorde con el Esquema de Líneas de Defensa se han implementado procedimientos de monitoreo continuo como parte de las actividades de la 2a línea de defensa, a fin de contar con información clave para la toma de decisiones.</t>
  </si>
  <si>
    <t>Dimensión de Control Interno
Segunda Línea de Defensa</t>
  </si>
  <si>
    <t xml:space="preserve">Procedimiento de Gestión Presupuestal P-GF-01
</t>
  </si>
  <si>
    <t>Procedimiento de Gestión de Requerimientos de Grupos de Interés P-GG-01</t>
  </si>
  <si>
    <t>Procedimiento formulación y seguimiento al MIPG P-DP-05</t>
  </si>
  <si>
    <t>Procedimiento formulación y seguimiento al plan estratégico P-DP-01</t>
  </si>
  <si>
    <t>16.5 Frente a las evaluaciones independientes la entidad considera evaluaciones externas de organismos de control, de vigilancia, certificadores, ONG´s y otros que permitan tener una mirada independiente de las operaciones.</t>
  </si>
  <si>
    <t>Informe de Auditoria de la Contraloría General de la República</t>
  </si>
  <si>
    <t>Informe del Archivo General de la Nación</t>
  </si>
  <si>
    <t>Informes DANE</t>
  </si>
  <si>
    <r>
      <rPr>
        <b/>
        <u/>
        <sz val="11"/>
        <color rgb="FFFFFFFF"/>
        <rFont val="Arial Narrow"/>
        <family val="2"/>
      </rPr>
      <t xml:space="preserve">Lineamiento 17. </t>
    </r>
    <r>
      <rPr>
        <sz val="11"/>
        <color rgb="FFFFFFFF"/>
        <rFont val="Arial Narrow"/>
        <family val="2"/>
      </rPr>
      <t xml:space="preserve"> 
Evaluación y comunicación de deficiencias oportunamente (Evalúa los resultados, Comunica las deficiencias y Monitorea las medidas correctivas).
</t>
    </r>
  </si>
  <si>
    <t>17.1 A partir de la información de las evaluaciones independientes, se evalúan para determinar su efecto en el Sistema de Control Interno de la entidad y su impacto en el logro de los objetivos, a fin de determinar cursos de acción para su mejora.</t>
  </si>
  <si>
    <t xml:space="preserve">Las conclusiones de la evaluación independiente, tanto hallazgos como recomendaciones, con base en procedimiento y porque así se realiza, conducen a planes de mejoramiento que contienen acciones preventivas y/o correctivas que, a su turno, promueven la mejora continua de la organización, proceso que también es liderado por la OCI en la práctica.  </t>
  </si>
  <si>
    <t>Informe de auditoría de la Oficina de Control Interno</t>
  </si>
  <si>
    <t>Fruto de las evaluaciones independientes, se realizan mesas de trabajo para socializar las conclusiones de los informes de auditorías (hallazgos y/o recomendaciones), con el fin de analizar los resultados frente al sistema de control interno; para lo cual se formulan y se ejecutan  acciones de mejora efectivas que permitan superar las falencias detectadas.</t>
  </si>
  <si>
    <t>Formulación de planes de mejoramiento por proceso</t>
  </si>
  <si>
    <t>17.2 Los informes recibidos de entes externos (organismos de control, auditores externos, entidades de vigilancia entre otros) se consolidan y se concluye sobre el impacto en el Sistema de Control Interno, a fin de determinar los cursos de acción.</t>
  </si>
  <si>
    <t xml:space="preserve">Los informes externos son analizados, respondidos y al final conducen a planes de mejoramiento que contienen acciones preventivas y/o correctivas a cargo de las dependencias responsables del hallazgo respectivo, lo cual promueve la mejora continua de la organización. El seguimiento y control de dichos planes lo ejerce la OCI quien realiza el análisis de la efectividad, lo cual se comunica a las dependencias responsables quienes reformulan el plan o lo reprograman en caso de que no sea efectivo.  </t>
  </si>
  <si>
    <t>Informe de auditoría de la CGR</t>
  </si>
  <si>
    <t>Los informe externos se analizan con el propósito de mejorar las falencias que afectan el sistema de control interno y se formulan acciones de mejora, las cuales son ejecutadas por las dependencias responsables dentro de los cronogramas previstos, a fin de superar la causa que dio origen a las falencias detectadas.</t>
  </si>
  <si>
    <t>Formulación de planes de mejoramiento institucional CGR</t>
  </si>
  <si>
    <t>17.3 La entidad cuenta con políticas donde se establezca a quién reportar las deficiencias de control interno como resultado del monitoreo continuo.</t>
  </si>
  <si>
    <t xml:space="preserve">La entidad cuenta con un proceso estratégico denominado mejora integral de la gestión institucional que contempla entre sus procedimientos, manuales y documentos el control del producto o servicio no conforme. Por otra parte el procedimiento de mejora contempla el paso de reconocimiento de mejora por deficiencias de control, entre otras causas, en todas las líneas de defensa. Nos falta encauzar escenarios de capacitación sobre el particular, que deberían estar a cargo de la Oficina de Planeación, para fomentar  su uso y buena práctica en toda la organización. </t>
  </si>
  <si>
    <t>Procedimiento de formulación de acciones correctivas, preventivas, de mejora y correcciones P-MC-2</t>
  </si>
  <si>
    <t>17.4 La Alta Dirección hace seguimiento a las acciones correctivas relacionadas con las deficiencias comunicadas sobre el Sistema de Control Interno y si se han cumplido en el tiempo establecido.</t>
  </si>
  <si>
    <t>Informe de seguimiento al avance de Plan de Mejoramiento, por parte de la OCI.</t>
  </si>
  <si>
    <t>17.5 Los procesos y/o servicios tercerizados, son evaluados acorde con su nivel de riesgos.</t>
  </si>
  <si>
    <t>Informes de supervisión</t>
  </si>
  <si>
    <t>Informes de auditoría contractual de la oficina de Control Interno</t>
  </si>
  <si>
    <t>17.6 Se evalúa la información suministrada por los usuarios (Sistema PQRD), así como de otras partes interesadas para la mejora del  Sistema de Control Interno de la Entidad?</t>
  </si>
  <si>
    <t xml:space="preserve">
Dimensión de Información y Comunicación 
Dimensión de Control Interno
Líneas de Defensa</t>
  </si>
  <si>
    <t>Informe trimestral consolidado sobre PQRS- Servicio al Ciudadano</t>
  </si>
  <si>
    <t>Informe de auditoría sobre el cumplimiento de PQRSD- OCI</t>
  </si>
  <si>
    <t xml:space="preserve">17.7 Verificación del avance y cumplimiento de las acciones incluidas en los planes de mejoramiento producto de las autoevaluaciones. (2ª Línea).
</t>
  </si>
  <si>
    <t xml:space="preserve">
Dimensión de Control Interno
Líneas de Defensa</t>
  </si>
  <si>
    <t>Formato de autoevaluación del proceso.</t>
  </si>
  <si>
    <t>Matriz de Plan de Mejoramiento</t>
  </si>
  <si>
    <t>17.8 Evaluación de la efectividad de las acciones incluidas en los Planes de mejoramiento producto de las auditorías internas y de entes externos. (3ª Línea)</t>
  </si>
  <si>
    <t>La OCI evalúa periódicamente la efectividad de los planes de mejoramiento, tanto el plan de mejoramiento por  procesos (derivado de hallazgos de auditoría interna) como el institucional (derivado de externos)</t>
  </si>
  <si>
    <t>Informes de auditoría interna y externas.</t>
  </si>
  <si>
    <t>Desde la tercera línea de defensa se evalúa el avance de las acciones de mejora y su efectividad; en este sentido, se generan recomendaciones sobre el impacto de las acciones en la mejora de los procesos y se declara si la causa que dio origen a los hallazgo se superó.</t>
  </si>
  <si>
    <t>Formulación de planes de mejoramiento</t>
  </si>
  <si>
    <t>Análisis de efectividad de acciones de mejora</t>
  </si>
  <si>
    <t>17.9 Las deficiencias de control interno son reportadas a los responsables de nivel jerárquico superior, para tomar la acciones correspondientes?</t>
  </si>
  <si>
    <t xml:space="preserve">En efecto, son reportadas tanto a cada líder de dependencia, como al nivel directivo, empezando por la señora ministra quien recibe permanentemente estos informes. </t>
  </si>
  <si>
    <t>Informe de Auditorias.</t>
  </si>
  <si>
    <t>Las deficiencias del sistema de control interno son reportadas a la alta dirección y líder de proceso, para que  a sus turno, se formulen los planes de mejoramiento que subsanen las falencias detectadas.</t>
  </si>
  <si>
    <t>Registros de asistencia sobre socialización del informe de auditoría.</t>
  </si>
  <si>
    <t>Formulación de planes de mejoramiento.</t>
  </si>
  <si>
    <t>INFORMACIÓN Y COMUNICACIÓN</t>
  </si>
  <si>
    <t>Este componente verifica que las políticas, directrices y mecanismos de consecución, captura, procesamiento y generación de datos dentro y en el entorno de cada entidad, satisfagan la necesidad de divulgar los resultados, de mostrar mejoras en la gestión administrativa y procurar que la información y la comunicación de la entidad y de cada proceso sea adecuada a las necesidades específicas de los grupos de valor y grupos de interés. 
Se requiere que todos los servidores de la entidad reciban un claro mensaje de la Alta Dirección sobre las responsabilidades de control. Deben comprender su función frente al Sistema de Control Interno.</t>
  </si>
  <si>
    <r>
      <t xml:space="preserve">
Lineamiento 13: 
</t>
    </r>
    <r>
      <rPr>
        <b/>
        <sz val="11"/>
        <color rgb="FFFFFFFF"/>
        <rFont val="Arial Narrow"/>
        <family val="2"/>
      </rPr>
      <t>Utilización de información relevante (Identifica requisitos de información; Capta fuentes de datos internas y externas; Procesa datos relevantes y los transforma en información).</t>
    </r>
  </si>
  <si>
    <t>13.1 La entidad ha diseñado sistemas de información para capturar y procesar datos y transformarlos en información para alcanzar los requerimientos de información definidos.</t>
  </si>
  <si>
    <t xml:space="preserve">Dimensión de Información y comunicación 
</t>
  </si>
  <si>
    <t xml:space="preserve">Desde la segunda línea de defensa con base en los requerimientos funcionales de la dependencia elabora los procesos de selección contractual </t>
  </si>
  <si>
    <t>Desde la tercera Línea de defensa se está realizando un seguimiento a un nuevo sistema de información que integrará por módulos los diferentes aplicativos de la institución</t>
  </si>
  <si>
    <t>13.2  La entidad cuenta con el inventario de información relevante (interno/externa) y cuenta con un mecanismo que permita su actualización.</t>
  </si>
  <si>
    <t>Dimensión de Información y comunicación 
Política de Transparencia y Acceso a la Información Pública</t>
  </si>
  <si>
    <t>13.3 La entidad considera un ámbito amplio de fuentes de datos (internas y externas), para la captura y procesamiento posterior de información clave para la consecución de metas y objetivos.</t>
  </si>
  <si>
    <t>El Ministerio de Justicia cuenta con fuentes de información interna y externa relacionadas con los componentes de Promoción de la Justicia y la Política Criminal y Penitenciaria.</t>
  </si>
  <si>
    <t>13.4 La entidad ha desarrollado e implementado actividades de control sobre la integridad, confidencialidad y disponibilidad de los datos e información definidos como relevantes.</t>
  </si>
  <si>
    <t>www.minjusticia.gov.co/Transparencia.Numeral 10 - Instrumentos de gestión de información pública.</t>
  </si>
  <si>
    <t>Desde la tercera línea de defensa se adelanta evaluación de los controles definidos con relación a la integridad de la información y disponibilidad de la misma a través de los diferentes informes de auditoría de la OCI.</t>
  </si>
  <si>
    <r>
      <t xml:space="preserve">
Lineamiento 14: 
</t>
    </r>
    <r>
      <rPr>
        <b/>
        <sz val="11"/>
        <color rgb="FFFFFFFF"/>
        <rFont val="Arial Narrow"/>
        <family val="2"/>
      </rPr>
      <t>Comunicación Interna (Se comunica con el Comité Institucional de Coordinación de Control Interno o su equivalente; Facilita líneas de comunicación en todos los niveles; Selecciona el método de comunicación pertinente).</t>
    </r>
  </si>
  <si>
    <t>14.1 Para la comunicación interna la Alta Dirección tiene mecanismos que permitan dar a conocer los objetivos y metas estratégicas, de manera tal que todo el personal entiende su papel en su consecución. (Considera los canales más apropiados y evalúa su efectividad).</t>
  </si>
  <si>
    <t xml:space="preserve">Dimensión de Información y comunicación
</t>
  </si>
  <si>
    <t>Ejercicio de socialización del Plan Estratégico liderado por la Oficina de Planeación orientado al cuerpo directivo de la entidad</t>
  </si>
  <si>
    <t>El Plan estratégico se encuentra publicado en la Página Web del Ministerio.</t>
  </si>
  <si>
    <t>14.2 La entidad cuenta con políticas de operación relacionadas con la administración de la información (niveles de autoridad y responsabilidad)</t>
  </si>
  <si>
    <t xml:space="preserve">El Ministerio de Justicia cuenta con Política de seguridad de la Información </t>
  </si>
  <si>
    <t>El Ministerio ha definido políticas de gestión y administración de la información en los que se señala de manera clara los niveles de autoridad, intervención y responsabilidad de las personas que intervienen en los procesos.</t>
  </si>
  <si>
    <t xml:space="preserve">La entidad ha definido lineamientos para la identificación, valoración, clasificación de activos de información </t>
  </si>
  <si>
    <t xml:space="preserve">El Ministerio cuenta con procesos y procedimientos asociados a la Gestión de la Información </t>
  </si>
  <si>
    <t>La entidad ha definido parámetros sobre Activos de Información</t>
  </si>
  <si>
    <t>14.3 La entidad cuenta con canales de información internos para la denuncia anónima o confidencial de posibles situaciones irregulares y se cuenta con mecanismos específicos para su manejo, de manera tal que generen la confianza para utilizarlos.</t>
  </si>
  <si>
    <t>La entidad cuenta con un canal de denuncia anónima en la página web</t>
  </si>
  <si>
    <t>14.4 La entidad establece e implementa políticas y procedimientos para facilitar una comunicación interna efectiva.</t>
  </si>
  <si>
    <t xml:space="preserve">El Ministerio ha definido procedimiento de comunicación interna y externa </t>
  </si>
  <si>
    <t>Existe un Manual de Comunicaciones en la entidad</t>
  </si>
  <si>
    <r>
      <t xml:space="preserve">
Lineamiento 15: 
</t>
    </r>
    <r>
      <rPr>
        <b/>
        <sz val="11"/>
        <color rgb="FFFFFFFF"/>
        <rFont val="Arial Narrow"/>
        <family val="2"/>
      </rPr>
      <t>Comunicación con el exterior (Se comunica con los grupos de valor y con terceros externos interesados; Facilita líneas de comunicación).</t>
    </r>
  </si>
  <si>
    <t xml:space="preserve">15.1 La entidad desarrolla e implementa controles que facilitan la comunicación externa, la cual incluye  políticas y procedimientos. 
Incluye contratistas y proveedores de servicios tercerizados (cuando aplique). </t>
  </si>
  <si>
    <t xml:space="preserve">
Dimensión de Información y Comunicación
Dimensión de Control Interno
Primera Línea de Defensa</t>
  </si>
  <si>
    <t>El Ministerio ha definido controles en el procedimiento de comunicación externa el cual se encuentra publicado en el Sistema Integrado de Gestión de la Entidad.</t>
  </si>
  <si>
    <t xml:space="preserve">15.2 La entidad cuenta con canales externos definidos de comunicación, asociados con el tipo de información a divulgar, y éstos son reconocidos a todo nivel de la organización.
</t>
  </si>
  <si>
    <t xml:space="preserve">Dimensión de Información y Comunicación
Política de Transparencia, acceso a la información pública y lucha
contra la corrupción </t>
  </si>
  <si>
    <t>El Ministerio realiza una divulgación de la información en la página web de acuerdo con la Ley de transparencia y del derecho de acceso a la información pública nacional (1712 de 2014)</t>
  </si>
  <si>
    <t>Se han generado lineamientos en relación a la gestión de correspondencia externa de la entidad.</t>
  </si>
  <si>
    <t>El Ministerio cuenta con una Guía de uso de redes sociales.</t>
  </si>
  <si>
    <t>15.3 La entidad cuenta con procesos o procedimiento para el manejo de la información entrante (quién la recibe, quien la clasifica, quien la analiza), y a la respuesta requerida (quién la canaliza y la responde).</t>
  </si>
  <si>
    <t xml:space="preserve">El Ministerio cuenta con un procedimiento de correspondencia con destino externo. P-GD-02 </t>
  </si>
  <si>
    <t>Procedimiento de recepción, radicación y  distribución de la correspondencia externa. P-GD-01</t>
  </si>
  <si>
    <t>Procedimiento gestión de requerimientos de los grupos de interés  P-GG-01</t>
  </si>
  <si>
    <t>15.4 La entidad cuenta con procesos o procedimientos encaminados a evaluar periódicamente la efectividad de los canales de comunicación con partes externas, así como sus contenidos, de tal forma que se puedan mejorar.</t>
  </si>
  <si>
    <t>Dimensión de Información y Comunicación
Política de Control Interno
Líneas de Defensa</t>
  </si>
  <si>
    <t>El Ministerio ha definido un procedimiento de Gestión de Requerimientos de los Grupos de Interés.</t>
  </si>
  <si>
    <t>Encuesta de validación del servicio de comunicaciones como para servicio al ciudadano</t>
  </si>
  <si>
    <t>Procesos y procedimientos de evaluación y seguimiento</t>
  </si>
  <si>
    <t>15.5 La entidad analiza periódicamente su caracterización de usuarios o grupos de valor, a fin de actualizarla cuando sea pertinente.</t>
  </si>
  <si>
    <t>Dimensión de Direccionamiento Estratégico y Planeación
Política de Planeación Institucional</t>
  </si>
  <si>
    <t>El Ministerio cuenta con una Guía y lineamientos para la identificación y caracterización de los grupos de interés.</t>
  </si>
  <si>
    <t>La entidad cuenta con un Plan de Servicio al Ciudadano y un manual que contemplan las variables enunciadas.</t>
  </si>
  <si>
    <t>15.6 La entidad analiza periódicamente los resultados frente a la evaluación de percepción por parte de los usuarios o grupos de valor para la incorporación de las mejoras correspondientes.</t>
  </si>
  <si>
    <t>La entidad desarrolla encuestas de percepción de grupos de interés, por parte de las áreas misionales.</t>
  </si>
  <si>
    <t>Espacio de Rendición de cuentas del Ministerio.</t>
  </si>
  <si>
    <t>Existe un instructivo de DAFP sobre el particular.</t>
  </si>
  <si>
    <t>ANÁLISIS DE RESULTADOS PARA LA TOMA DE DECISIONES</t>
  </si>
  <si>
    <t>Se encuentra presente y funciona correctamente, por lo tanto se requiere acciones o actividades  dirigidas a su mantenimiento dentro del marco de las líneas de defensa.</t>
  </si>
  <si>
    <t xml:space="preserve">Se encuentra presente  y funcionando, pero requiere mejoras frente a su diseño, ya que  opera de manera efectiva
</t>
  </si>
  <si>
    <t>Se encuentra presente  y funcionando, pero requiere mejoras frente a su diseño, ya que  opera de manera efectiva</t>
  </si>
  <si>
    <t>Cuando en el análisis de los requerimientos en los diferentes componentes del MECI se cuente con aspectos evaluados en nivel 2 (presente) y 2 (funcionando); 3 (presente) y 1 (funcionando); 3 (presente) y 2 (funcionando);2 (presente) y 1 (funcionando)</t>
  </si>
  <si>
    <t>Se encuentra presente y funcionando, pero requiere acciones dirigidas a fortalecer  o mejorar su diseño y/o ejecución.</t>
  </si>
  <si>
    <t>Cuando en el análisis de los requerimientos en los diferentes componentes del MECI se cuente con aspectos evaluados en nivel 1 (presente) y 1 (funcionando); ;1 (presente) y 2 (funcionando); 1(presente) y 3 (funcionando).</t>
  </si>
  <si>
    <t>No se encuentra presente  por lo tanto no está funcionando, lo que hace que se requieran acciones dirigidas a fortalecer su diseño y puesta en marcha</t>
  </si>
  <si>
    <t>Registro de deficiencias</t>
  </si>
  <si>
    <t>RESULTADOS</t>
  </si>
  <si>
    <t>FUENTE DEL ANALISIS</t>
  </si>
  <si>
    <t>CONTROL PRESENTE</t>
  </si>
  <si>
    <t>CONTROL FUNCIONANDO</t>
  </si>
  <si>
    <t>OBSERVACIONES DEL CONTROL</t>
  </si>
  <si>
    <t>NIVEL DE CUMPLIMIENTO-ASPECTOS PARTICULARES POR COMPONENTE</t>
  </si>
  <si>
    <t>NIVEL DE CUMPLIMIENTO- DEL COMPONENTE</t>
  </si>
  <si>
    <t>RECOMENDACIONES DESDE LA MIRADA DE EVALUACION INDEPENDIENTE</t>
  </si>
  <si>
    <t>PLANES DE MEJORAMIENTO (Donde aplique)</t>
  </si>
  <si>
    <t>Id. Requerimiento</t>
  </si>
  <si>
    <t>Descripción del Lineamiento</t>
  </si>
  <si>
    <t>Pregunta Indicativa</t>
  </si>
  <si>
    <t>Acción(es) de Mejora</t>
  </si>
  <si>
    <t>Fecha de Inicio</t>
  </si>
  <si>
    <t>Fecha Terminación</t>
  </si>
  <si>
    <t>Responsable</t>
  </si>
  <si>
    <t>Seguimiento</t>
  </si>
  <si>
    <t>% de avance</t>
  </si>
  <si>
    <t>Nombre de la Entidad:</t>
  </si>
  <si>
    <t>Periodo Evaluado:</t>
  </si>
  <si>
    <t>Estado del sistema de Control Interno de la entidad</t>
  </si>
  <si>
    <t>Conclusión general sobre la evaluación del Sistema de Control Interno</t>
  </si>
  <si>
    <t>¿Están todos los componentes operando juntos y de manera integrada? (Si / en proceso / No) (Justifique su respuesta):</t>
  </si>
  <si>
    <t>¿Es efectivo el sistema de control interno para los objetivos evaluados? (Si/No) (Justifique su respuesta):</t>
  </si>
  <si>
    <t>Si</t>
  </si>
  <si>
    <t xml:space="preserve">Es efectivo parcialmente en la medida en que buena parte de los criterios del MECI requieren acción de mejora teniendo bajo consideración que adolecen de mediciones que contribuyan a evaluar el impacto que ofrecen sobre los productos y/o servicios ofrecidos por el Ministerio de Justicia y del Derecho de cara a la ciudadanía y al cliente interno. En otras ocasiones, la información proveniente de los grupos de valor, y que se ofrece en los distintos escenarios, carece de revisión o análisis que permita definir las actividades que se pueden desplegar para mejorar los planes, programas, proyectos y los procesos de la entidad. </t>
  </si>
  <si>
    <t>La entidad cuenta dentro de su Sistema de Control Interno, con una institucionalidad (Líneas de defensa)  que le permita la toma de decisiones frente al control (Si/No) (Justifique su respuesta):</t>
  </si>
  <si>
    <t>¿El componente está presente y funcionando?</t>
  </si>
  <si>
    <t>Nivel de Cumplimiento componente</t>
  </si>
  <si>
    <t xml:space="preserve"> Estado actual: Explicación de las Debilidades y/o Fortalezas</t>
  </si>
  <si>
    <t>Nivel de Cumplimiento componente presentado en el informe anterior</t>
  </si>
  <si>
    <t xml:space="preserve">
Estado  del componente presentado en el informe anterior</t>
  </si>
  <si>
    <t xml:space="preserve"> Avance final del componente </t>
  </si>
  <si>
    <t>Evaluación de riesgos</t>
  </si>
  <si>
    <t>Actividades de control</t>
  </si>
  <si>
    <t>Información y comunicación</t>
  </si>
  <si>
    <t xml:space="preserve">Monitoreo </t>
  </si>
  <si>
    <t xml:space="preserve">
Lineamiento </t>
  </si>
  <si>
    <t xml:space="preserve">Pregunta </t>
  </si>
  <si>
    <t xml:space="preserve">Componente </t>
  </si>
  <si>
    <t>Dimensión o política del mipg asociada al requerimiento</t>
  </si>
  <si>
    <t>Puntaje</t>
  </si>
  <si>
    <t>Orden</t>
  </si>
  <si>
    <t xml:space="preserve">Descripción del lineamiento </t>
  </si>
  <si>
    <t xml:space="preserve">Funcionando </t>
  </si>
  <si>
    <t>Nivel de cumplimiento - aspectos particulares por componente</t>
  </si>
  <si>
    <t>1.1</t>
  </si>
  <si>
    <t>Ambiente de Control</t>
  </si>
  <si>
    <t>La entidad demuestra el compromiso con la integridad (valores) y principios del servicio público</t>
  </si>
  <si>
    <t>1.2</t>
  </si>
  <si>
    <t>Deficiencia de control mayor</t>
  </si>
  <si>
    <t>1.3</t>
  </si>
  <si>
    <t>1.4</t>
  </si>
  <si>
    <t>1.5</t>
  </si>
  <si>
    <t>2.1</t>
  </si>
  <si>
    <t xml:space="preserve">Aplicación de mecanismos para ejercer una adecuada supervisión del Sistema de Control Interno </t>
  </si>
  <si>
    <t>2.2</t>
  </si>
  <si>
    <t>2.3</t>
  </si>
  <si>
    <t>3.1</t>
  </si>
  <si>
    <t>Establece la planeación estratégica con responsables, metas, tiempos que faciliten el seguimiento y aplicación de controles que garanticen de forma razonable su cumplimiento. Así mismo a partir de la política de riesgo, establecer sistemas de gestión de riesgos y las responsabilidades para controlar riesgos específicos bajo la supervisión de la alta dirección.</t>
  </si>
  <si>
    <t>3.3</t>
  </si>
  <si>
    <t>3.2</t>
  </si>
  <si>
    <t>4.1</t>
  </si>
  <si>
    <t>Compromiso con la competencia de todo el personal, por lo que la gestión del talento humano tiene un carácter estratégico con el despliegue de actividades clave para todo el ciclo de vida del servidor público –ingreso, permanencia y retiro.</t>
  </si>
  <si>
    <t>4.2</t>
  </si>
  <si>
    <t>4.3</t>
  </si>
  <si>
    <t>4.4</t>
  </si>
  <si>
    <t>4.5</t>
  </si>
  <si>
    <t>4.6</t>
  </si>
  <si>
    <t>4.7</t>
  </si>
  <si>
    <t>5.1</t>
  </si>
  <si>
    <t>La entidad establece líneas de reporte dentro de la entidad para evaluar el funcionamiento del Sistema de Control Interno.</t>
  </si>
  <si>
    <t>5.2</t>
  </si>
  <si>
    <t>5.3</t>
  </si>
  <si>
    <t>5.4</t>
  </si>
  <si>
    <t>5.5</t>
  </si>
  <si>
    <t>5.6</t>
  </si>
  <si>
    <t>6.1</t>
  </si>
  <si>
    <t xml:space="preserve">Definición de objetivos con suficiente claridad para identificar y evaluar los riesgos relacionados: i)Estratégicos; ii)Operativos; iii)Legales y Presupuestales; iv)De Información Financiera y no Financiera.
</t>
  </si>
  <si>
    <t>6.2</t>
  </si>
  <si>
    <t>6.3</t>
  </si>
  <si>
    <t>7.1</t>
  </si>
  <si>
    <t xml:space="preserve">Identificación y análisis de riesgos (Analiza factores internos y externos; Implica a los niveles apropiados de la dirección; Determina cómo responder a los riesgos; Determina la importancia de los riesgos). </t>
  </si>
  <si>
    <t>7.2</t>
  </si>
  <si>
    <t>7.3</t>
  </si>
  <si>
    <t>7.4</t>
  </si>
  <si>
    <t>7.5</t>
  </si>
  <si>
    <t>8.1</t>
  </si>
  <si>
    <t xml:space="preserve">Evaluación del riesgo de fraude o corrupción. 
Cumplimiento artículo 73 de la Ley 1474 de 2011, relacionado con la prevención de los riesgos de corrupción.
</t>
  </si>
  <si>
    <t>8.2</t>
  </si>
  <si>
    <t>8.3</t>
  </si>
  <si>
    <t>8.4</t>
  </si>
  <si>
    <t>9.1</t>
  </si>
  <si>
    <t xml:space="preserve">Identificación y análisis de cambios significativos </t>
  </si>
  <si>
    <t>9.2</t>
  </si>
  <si>
    <t>9.3</t>
  </si>
  <si>
    <t>9.4</t>
  </si>
  <si>
    <t>9.5</t>
  </si>
  <si>
    <t>10.1</t>
  </si>
  <si>
    <t>Diseño y desarrollo de actividades de control (Integra el desarrollo de controles con la evaluación de riesgos; tiene en cuenta a qué nivel se aplican las actividades; facilita la segregación de funciones).</t>
  </si>
  <si>
    <t>10.2</t>
  </si>
  <si>
    <t>10.3</t>
  </si>
  <si>
    <t>11.1</t>
  </si>
  <si>
    <t>Seleccionar y Desarrolla controles generales sobre TI para apoyar la consecución de los objetivos .</t>
  </si>
  <si>
    <t>11.2</t>
  </si>
  <si>
    <t>11.3</t>
  </si>
  <si>
    <t>11.4</t>
  </si>
  <si>
    <t>12.1</t>
  </si>
  <si>
    <t>Despliegue de políticas y procedimientos (Establece responsabilidades sobre la ejecución de las políticas y procedimientos; Adopta medidas correctivas; Revisa las políticas y procedimientos).</t>
  </si>
  <si>
    <t>12.2</t>
  </si>
  <si>
    <t>12.3</t>
  </si>
  <si>
    <t>12.4</t>
  </si>
  <si>
    <t>12.5</t>
  </si>
  <si>
    <t>13.1</t>
  </si>
  <si>
    <t>Info y Comunicación</t>
  </si>
  <si>
    <t>Utilización de información relevante (Identifica requisitos de información; Capta fuentes de datos internas y externas; Procesa datos relevantes y los transforma en información).</t>
  </si>
  <si>
    <t>13.2</t>
  </si>
  <si>
    <t>13.3</t>
  </si>
  <si>
    <t>13.4</t>
  </si>
  <si>
    <t>14.1</t>
  </si>
  <si>
    <t>Comunicación Interna (Se comunica con el Comité Institucional de Coordinación de Control Interno o su equivalente; Facilita líneas de comunicación en todos los niveles; Selecciona el método de comunicación pertinente).</t>
  </si>
  <si>
    <t>14.2</t>
  </si>
  <si>
    <t>14.3</t>
  </si>
  <si>
    <t>14.4</t>
  </si>
  <si>
    <t>15.1</t>
  </si>
  <si>
    <t>Comunicación con el exterior (Se comunica con los grupos de valor y con terceros externos interesados; Facilita líneas de comunicación).</t>
  </si>
  <si>
    <t>15.2</t>
  </si>
  <si>
    <t>15.3</t>
  </si>
  <si>
    <t>15.4</t>
  </si>
  <si>
    <t>15.5</t>
  </si>
  <si>
    <t>15.6</t>
  </si>
  <si>
    <t>16.1</t>
  </si>
  <si>
    <t>Monitoreo - Supervisión</t>
  </si>
  <si>
    <t>16.2</t>
  </si>
  <si>
    <t>16.3</t>
  </si>
  <si>
    <t>16.4</t>
  </si>
  <si>
    <t>16.5</t>
  </si>
  <si>
    <t xml:space="preserve">17.1 </t>
  </si>
  <si>
    <t>Evaluación y comunicación de deficiencias oportunamente (Evalúa los resultados, Comunica las deficiencias y Monitorea las medidas correctivas).</t>
  </si>
  <si>
    <t xml:space="preserve">17.2 </t>
  </si>
  <si>
    <t xml:space="preserve">17.3 </t>
  </si>
  <si>
    <t xml:space="preserve">17.4 </t>
  </si>
  <si>
    <t xml:space="preserve">17.5 </t>
  </si>
  <si>
    <t xml:space="preserve">17.6 </t>
  </si>
  <si>
    <t xml:space="preserve">17.7 </t>
  </si>
  <si>
    <t xml:space="preserve">17.8 </t>
  </si>
  <si>
    <t xml:space="preserve">17.9 </t>
  </si>
  <si>
    <t>Desde Secretaría General se establecieron lineamentos para que los supervisores y el grupo de gestión contractual realizaran seguimiento mensual respecto del avance de los entregables a cargo de los contratistas</t>
  </si>
  <si>
    <t>El Ministerio de Justicia adopto el Código de Integridad por medio de la Resolución 1820 del 29 de octubre de 2020.</t>
  </si>
  <si>
    <t>Se desarrollaron actividades  para la divulgación del Código de integridad el cual fue armonizado al MJD:  A través de píldoras digitales, lanzamiento código de integridad dirigida a todos MJD, Cartilla Código de integridad MJD y un Curso Virtual de Integridad, Transparencia y Lucha contra la Corrupción</t>
  </si>
  <si>
    <t>La Alta Dirección de la entidad presentó la Guía para la presentación y tramite de denuncias por presuntas conductas de acoso sexual y laboral G-TH-10 y H-TH-11, los cuales se encuentran publicados en el SIG.</t>
  </si>
  <si>
    <t>Los funcionarios que participaron en los proceso de formación y capacitación durante la vigencia 2020 desarrollaron una encuesta de satisfacción y una evaluación final de los diplomados en los que participaron.</t>
  </si>
  <si>
    <t>La alta Dirección de la Entidad, durante el segundo semestre de 2020 promovió el desarrollo de diferentes diplomados sobre el Control Interno, con el propósito de fortalecer el conocimiento sobre el control.</t>
  </si>
  <si>
    <t>Informes trimestrales, publicados en la pagina web del MJD
https://www.minjusticia.gov.co/Ministerio/Planeaci%C3%B3n-Gesti%C3%B3n-y-Control/Pol%C3%ADticas-Planes-y-Lineas-Estrat%C3%A9gicas</t>
  </si>
  <si>
    <t>La entidad cuenta con un mapa de procesos que establece en cada caso, niveles de intervención y autoridad relacionados con la información de cada uno. 
Cuenta con las siguientes herramientas relacionadas con la administración de la información tales como:
 - Índice de Información Clasificada y reservada, inventario de información pública generada, obtenida, adquirida o controlada por el Ministerio. 
- Esquema de publicación de información, instrumento para informar de forma ordenada a la ciudadanía, interesados y usuarios sobre la información publicada y que publicará conforme al principio de divulgación proactiva de la información. 
- Registro de activos de información, Inventario del Ministerio de Justicia que genera, adquiera, transforme y controle.</t>
  </si>
  <si>
    <t>Documentos G-IC-01 Comunicación interna y externa; G-IC-02 Redes Sociales; G-IC-03 Contenido Web; G-IC-04 Voceros y M-IC-01 V1 Manual de Comunicaciones</t>
  </si>
  <si>
    <t xml:space="preserve">Guía de comunicación interna y externa </t>
  </si>
  <si>
    <t>Manual de archivo y correspondencia (M-GD-02)</t>
  </si>
  <si>
    <r>
      <rPr>
        <sz val="11"/>
        <rFont val="Arial Narrow"/>
        <family val="2"/>
      </rPr>
      <t>Guía de lineamientos para la identificación y caracterización de los grupos de interés (G-GG-01)</t>
    </r>
    <r>
      <rPr>
        <sz val="11"/>
        <color rgb="FFFF0000"/>
        <rFont val="Arial Narrow"/>
        <family val="2"/>
      </rPr>
      <t xml:space="preserve"> </t>
    </r>
  </si>
  <si>
    <t xml:space="preserve">10.2 Se han identificado y documentado las situaciones específicas en donde no es posible segregar adecuadamente las funciones (ej.: falta de personal, presupuesto), con el fin de definir actividades de control alternativas para cubrir los riesgos identificados. </t>
  </si>
  <si>
    <t>Cuando en el análisis de los requerimientos en los diferentes componentes del MECI se cuente con aspectos evaluados en nivel 2 (presente) y 2 (funcionando); 3 (presente) y 1 (funcionando); 3 (presente) y 2 (funcionando).</t>
  </si>
  <si>
    <t>Cuando en el análisis de los requerimientos en los diferentes componentes del MECI se cuente con aspectos evaluados en nivel 1 (presente) y 1 (funcionando); 2 (presente) y 1 (funcionando).</t>
  </si>
  <si>
    <t>Evaluaciones continuas y/o separadas (autoevaluación, auditorías) para determinar si los componentes del Sistema de Control Interno están presentes y funcionando. Comunicación con el exterior (Se comunica con los grupos de valor y con terceros externos interesados; Facilita líneas de comunicación).</t>
  </si>
  <si>
    <t>El Ministerio de Justicia expidió la Resolución 1820 de 2020 para adoptar el Código de integridad de acuerdo con la Ley 2016 de 2020; la entidad también cuenta con un Código de ética, actualmente se ha conformado el grupo de la integridad para la formulación de esta política, Resolución 465 de 2020.</t>
  </si>
  <si>
    <t>El Ministerio adoptó la política de Administración de Riesgos y fue aprobada por CICCI en dic 2019.
Durante la vigencia 2020 la Oficina Asesora de planeación adelantó un proceso de actualización de los procesos de la entidad, en el desarrollo de esta actividad se identificaron nuevos riesgos de acuerdo con la Guía para la Administración de Riesgos.</t>
  </si>
  <si>
    <t xml:space="preserve">
La Oficina Asesora de Planeación, desde la segunda línea de defensa realiza monitoreo del plan de acción y plan estratégico de la entidad, registrando el avance de las acciones que reportan las diferentes dependencias.
Desde la tercera línea de defensa la OCI realiza una evaluación profunda de la formulación de metas por dependencia, los objetivos, acciones, indicadores y nivel de cumplimiento de cada vigencia.
La OAP realiza seguimiento al avance del Plan de Acción y el Plan Estratégico.</t>
  </si>
  <si>
    <t>La Alta Dirección del Ministerio revisó los objetivos, la misión y la visión de la entidad a partir de las cuales se generó la planeación estratégica; igualmente, está en marcha un proceso de ajuste de los planes estratégico y de acción. Pero esta evaluación no es periódica. 
De acuerdo con lo reportado por la OAP, en correo del 8 de enero de 2020,  se realiza medición trimestral del avance a los objetivos estratégicos a través del Plan Estratégico Institucional. Esta medición se plasma en los informes trimestral que realiza la OAP y publica en la página web de la entidad. Así mismo, se presenta trimestralmente al Comité Institucional de Gestión y Desempeño, con el fin que la alta dirección tenga la información necesaria para tomar decisiones.</t>
  </si>
  <si>
    <r>
      <rPr>
        <b/>
        <u/>
        <sz val="11"/>
        <color theme="1"/>
        <rFont val="Arial Narrow"/>
        <family val="2"/>
      </rPr>
      <t xml:space="preserve">Lineamiento 7: 
</t>
    </r>
    <r>
      <rPr>
        <b/>
        <sz val="11"/>
        <color theme="1"/>
        <rFont val="Arial Narrow"/>
        <family val="2"/>
      </rPr>
      <t xml:space="preserve">Identificación y análisis de riesgos (Analiza factores internos y externos; Implica a los niveles apropiados de la dirección; Determina cómo responder a los riesgos; Determina la importancia de los riesgos). 
</t>
    </r>
  </si>
  <si>
    <r>
      <t xml:space="preserve">Explicación de cómo la Entidad </t>
    </r>
    <r>
      <rPr>
        <b/>
        <u/>
        <sz val="11"/>
        <color theme="1"/>
        <rFont val="Arial Narrow"/>
        <family val="2"/>
      </rPr>
      <t xml:space="preserve">evidencia </t>
    </r>
    <r>
      <rPr>
        <b/>
        <sz val="11"/>
        <color theme="1"/>
        <rFont val="Arial Narrow"/>
        <family val="2"/>
      </rPr>
      <t xml:space="preserve">que está dando respuesta al requerimiento
</t>
    </r>
    <r>
      <rPr>
        <sz val="11"/>
        <color theme="1"/>
        <rFont val="Arial Narrow"/>
        <family val="2"/>
      </rPr>
      <t>Referencia a Procesos, Manuales/Políticas de Operación/Procedimientos/Instructivos u otros desarrollos que den cuenta de su aplicación</t>
    </r>
  </si>
  <si>
    <r>
      <t xml:space="preserve">Presente
</t>
    </r>
    <r>
      <rPr>
        <i/>
        <sz val="11"/>
        <color theme="1"/>
        <rFont val="Arial Narrow"/>
        <family val="2"/>
      </rPr>
      <t>(1/2/3)</t>
    </r>
  </si>
  <si>
    <r>
      <t xml:space="preserve">Funcionando
</t>
    </r>
    <r>
      <rPr>
        <i/>
        <sz val="11"/>
        <color theme="1"/>
        <rFont val="Arial Narrow"/>
        <family val="2"/>
      </rPr>
      <t>(1/2/3)</t>
    </r>
  </si>
  <si>
    <t>Existe oportunidad de mejora por parte de los líderes de procesos de la entidad (1a Línea de Defensa) para identificar riesgos e implementar controles.
La Oficina Asesora de Planeación si bien compila la información de algunas dependencias, no asegura la información de todas las dependencias y de cada uno de los procesos, para la firmeza que requiere una consolidación, en este sentido la OAP debe generar asesoría a las dependencias de la entidad para identificar e implementar controles de forma adecuada.
Si bien la OAP ha promovido la realización de mesas de trabajo para la  identificación de los riesgos de la entidad, todavía se debe fortalecer asesoría a las dependencias de la entidad para identificar e implementar controles.
Desde la tercera línea de defensa la OCI, ha promovido la identificación de riesgos y controles ausentes en distintos procesos de la organización. por medio de informes de Auditoría, el seguimiento que se realiza de forma periódica a los riesgos de corrupción.</t>
  </si>
  <si>
    <t xml:space="preserve">La segunda línea de defensa oficina de planeación ha presentado avance en el monitoreo de los planes de mejoramiento de la entidad debe mejorar el  proceso de incorporación de autoevaluación para medir su incidencia en la organización.
Con la actualización del procedimiento realizada en junio de 2020, la autoevaluación de la gestión de sus procesos para identificar debilidades y fortalezas que permitan incorporar acciones de mejora y realizar su seguimiento se ve reflejada por cada uno de los procesos </t>
  </si>
  <si>
    <r>
      <t xml:space="preserve">El Ministerio ha definido políticas claras con relación al mantenimiento del Control Interno. </t>
    </r>
    <r>
      <rPr>
        <sz val="11"/>
        <color theme="1"/>
        <rFont val="Arial Narrow"/>
        <family val="2"/>
      </rPr>
      <t xml:space="preserve">
Durante el segundo semestre de 2020 se desarrollaron diferentes diplomados sobre el Control Interno, en uno de los diplomados se registro la participación de servidores de diferentes dependencias de la entidad.</t>
    </r>
  </si>
  <si>
    <t>Si bien existen criterios para determinar los niveles de aceptación de riesgos en la entidad, el Ministerio se encuentra en proceso de actualización de los riesgos conforme a la guía.
A enero de 2021, el Mapa de Riesgos de la entidad determina los niveles de aceptación de los riesgos identificados.</t>
  </si>
  <si>
    <t>La Alta Dirección del Ministerio ha generado lineamientos para que se adopte el Código de Integridad en la Entidad. 
A enero de 2021 se registra que la Alta Dirección publicó los resultados del trabajo realizado por el grupo de integridad los cuales fueron socializados por medio de correo electrónico a los funcionarios de la entidad.</t>
  </si>
  <si>
    <t>MINISTERIO DE JUSTICIA Y DEL DERECHO</t>
  </si>
  <si>
    <r>
      <t>Explicación de cómo l</t>
    </r>
    <r>
      <rPr>
        <b/>
        <sz val="11"/>
        <color theme="0"/>
        <rFont val="Arial Narrow"/>
        <family val="2"/>
      </rPr>
      <t xml:space="preserve">a Entidad </t>
    </r>
    <r>
      <rPr>
        <b/>
        <u/>
        <sz val="11"/>
        <color theme="0"/>
        <rFont val="Arial Narrow"/>
        <family val="2"/>
      </rPr>
      <t>evidencia</t>
    </r>
    <r>
      <rPr>
        <b/>
        <sz val="11"/>
        <color theme="0"/>
        <rFont val="Arial Narrow"/>
        <family val="2"/>
      </rPr>
      <t xml:space="preserve"> que está dando respuesta al requerimiento
Referencia a Procesos, Manuales/Políticas de Operación/Procedimientos/Instructivos u otros desarrollos que den cuenta de su aplicación</t>
    </r>
  </si>
  <si>
    <r>
      <rPr>
        <b/>
        <sz val="10"/>
        <color rgb="FFFFFFFF"/>
        <rFont val="Arial"/>
        <family val="2"/>
      </rPr>
      <t xml:space="preserve">Explicación de cómo la Entidad </t>
    </r>
    <r>
      <rPr>
        <b/>
        <u/>
        <sz val="10"/>
        <color rgb="FFFFFFFF"/>
        <rFont val="Arial"/>
        <family val="2"/>
      </rPr>
      <t>evidencia</t>
    </r>
    <r>
      <rPr>
        <b/>
        <sz val="10"/>
        <color rgb="FFFFFFFF"/>
        <rFont val="Arial"/>
        <family val="2"/>
      </rPr>
      <t xml:space="preserve"> que está dando respuesta al requerimiento
Referencia a Procesos, Manuales/Políticas de Operación/Procedimientos/Instructivos u otros desarrollos que den cuenta de su aplicación</t>
    </r>
  </si>
  <si>
    <t xml:space="preserve">La entidad llevó a cabo procesos de socialización de los planes y la OAP trabajó con las dependencias la articulación. </t>
  </si>
  <si>
    <t>Mesas de trabajo entre OAP y directivos para evaluar resultados.</t>
  </si>
  <si>
    <t>La entidad cuenta con un procedimiento de Plan de Bienestar Social P-TH-06</t>
  </si>
  <si>
    <t>Entrevista de retiro a funcionarios del MJD, elaboración de informe anual sobre las principales causas de retiro</t>
  </si>
  <si>
    <t>Análisis y evaluación del PIC vigencia 2020, y formulación del PIC 2021</t>
  </si>
  <si>
    <t xml:space="preserve">Se han establecido competencias y funciones relacionadas con el nivel de informe y reporte de diferentes temas: Servicio al ciudadano; plan de acción; Plan estratégico; Plan de mejoramiento; Ejecución presupuestal; Plan de adquisiciones, etc. Todos ellos están documentados en formularios estandarizados. </t>
  </si>
  <si>
    <t xml:space="preserve">2) El GGFC hace informe de ejecución presupuestal a nivel Decreto de Liquidación en el cual se muestra el porcentaje de ejecución general, funcionamiento e inversión. </t>
  </si>
  <si>
    <t xml:space="preserve">1) El GGFC reporta trimestralmente a las autoridades competentes y a la ciudadanía los estados financieros de acuerdo con la normatividad al respecto.  </t>
  </si>
  <si>
    <t>3) El GGFC está desarrollando un módulo de seguimiento y control de la ejecución de los recursos de la cuenta A-02 adquisición de bienes y servicios, con el fin de generar informes a nivel detallado sobre CDP´s y compromisos de los ítems del Plan Anual de Adquisiciones 2021</t>
  </si>
  <si>
    <t>Seguimiento periódico con los directivos y responsables de metas y objetivos institucionales</t>
  </si>
  <si>
    <t>La OAP realizó un monitoreo y seguimiento de los riesgos identificados en el primer semestre de 2021</t>
  </si>
  <si>
    <t xml:space="preserve"> https://sig.minjusticia.gov.co/   Procesos estratégicos, Gestión de la Información y las Comunicaciones</t>
  </si>
  <si>
    <t>Capacitación del DAPF sobre conflictos de interés.</t>
  </si>
  <si>
    <t>En el primer semestre de 2021 se desarrollo una jornada de apropiación y evaluación del Código de Integridad en el MJD.</t>
  </si>
  <si>
    <t>El Plan Estratégico de Talento Humano - 2021, incorpora los resultados de la encuesta de clima laboral, entre otros estudios de diagnostico, a partir del cual se formularon 5 estrategias de gestión.</t>
  </si>
  <si>
    <t xml:space="preserve">
La entidad cuenta actualmente con insumos y mecanismos que permiten medir el impacto del PIC y establecer las necesidades de capacitación, tales instrumentos son: 1. La encuesta de satisfacción y la encuesta de evaluación de conocimientos final que se realizaron en los diplomados.
2. La encuesta de necesidades de capacitación que realizan los Directivos de la Entidad.
El Plan  de Talento Humano - 2021, incorpora por primera vez la percepción de los funcionarios y contratistas de la entidad y los resultados de la encuesta de clima laboral, lo cual permitió formular 5 estrategias para la gestión del talento humano.</t>
  </si>
  <si>
    <t>Aunque se genera un informe anual del plan estratégico de talento humano, no se miden los resultados asociados a la implementación del plan.
La OCI lo ha señalado en el informe pormenorizado y en el anual de control interno que midió todos los criterios de nivel avanzado del anexo del manual operativo del MIPG. 
El MJD en la vigencia 2020, realizó una evaluación del Plan Institucional de la entidad en diferentes niveles (Líderes de proceso, directivos, servidores) a través de una encuesta virtual, el GGH desarrolló un análisis de los resultados los cuales permitieron orientar las necesidades del Plan de Capacitación para la vigencia 2021.</t>
  </si>
  <si>
    <t>La entidad actualmente cuenta con insumos y mecanismos que permiten medir el impacto del PIC y las necesidades de capacitación, tales instrumentos son: 1. La encuesta de satisfacción y la encuesta de evaluación de conocimientos final que se realizaron en los diplomados.
2. La encuesta de necesidades de capacitación que realizan los Directivos de la Entidad. Estos instrumentos permitieron realizar un análisis para la formulación del Plan Institucional de Capacitaciones en la vigencia 2021.</t>
  </si>
  <si>
    <t>El Comité Directivo y otras instancias colegiadas como el CICCI y el Comité Institucional de Gestión y desempeño, evalúan periódicamente los reportes de las 2 y 3 línea de defensa. 
Durante el primer semestre del año se han realizado mesas de trabajo con los directivos responsables de metas de gobierno y objetivos establecidos en la entidad, a partir de los informes y/o reportes generados por la segunda y tercera línea de defensa. Así mismo, de forma periódica se hace un seguimiento y control del avance de la ejecución de recursos públicos, contra compromisos y procesos contractuales en curso</t>
  </si>
  <si>
    <t xml:space="preserve">La entidad ha avanzado en definir y alinear los objetivos estratégicos de la entidad con las acciones definidas en el Plan de Acción y ha ajustado su mapa de procesos gradualmente. Así mismo, los procedimientos para la formulación y seguimiento del Plan Estratégico Sectorial –PES- y del Plan Estratégico Institucional –PEI (P-DP-01), incorporan un formato que permite la vinculación de objetivos estratégicos, indicadores, iniciativas estratégicas y actividades. Existen algunos aspectos por mejorar consignados en el informe OCI sobre la evaluación de metas por dependencias, que no afectan de manera significativa el impacto; ellos son: los cambios introducidos en los planes cuando quiera que se avizora su incumplimiento faltando poco tiempo para terminar la vigencia, sin justificación válida y elaboración de los planes de acuerdo con los criterios metodológicos establecidos. 
</t>
  </si>
  <si>
    <t>La entidad cuenta con un manual específico de funciones y competencias adoptado mediante resolución (0194 de 2015), y además, tiene estructurados grupos internos de trabajo también mediante resolución. Por otra parte, la entidad definió las competencias y responsabilidades de las dependencias que conforman su estructura organizacional mediante Decreto 1427 de 2017. También se encuentran definidas las competencias y funciones de los órganos colegiados mediante resoluciones y/o acuerdos, tales como el Comité Directivo, Comité Institucional de Coordinación de Control Interno, el Comité de Conciliación, el Comité de Gestión y Desempeño, el Comité de Bajas de Bienes, etc.</t>
  </si>
  <si>
    <t xml:space="preserve">Se identifican las situaciones en las que se justifica la ausencia de personal de planta para llevar a cabo funciones específicas de la entidad por medio de formularios y matrices que son diligenciados por las dependencias con destino al Grupo de Gestión Humana. Sin embargo, no existe retroalimentación sobre el particular a la organización. Los jefes se enteran de que no fue aprobada la reforma de planta por medios extraoficiales, lo cual obliga a las dependencias a adoptar mecanismos de multiplicación de labor en las propias direcciones o jefaturas y en los restantes funcionarios, fomentando una carga desproporcionada de trabajo que solo es solucionada cuando se llevan a cabo procesos de contratación de servicios profesionales y de apoyo a la gestión, los cuales -en varios casos- no atienden la totalidad de la demanda. Por otra parte, no se retroalimentan las definiciones sobre nueva planta a las dependencias sobre la base del estudio de cargas laborales, y tampoco se retroalimenta ni se evalúa el impacto de la encuesta de clima laboral. En el mismo sentido, se observan deficiencias en términos de presupuesto que generan problemas asociados al cumplimiento de trámites del Ministerio, como ejemplo, la ausencia de sistemas de información idóneos y medios tecnológicos adecuados en la Subdirección de control y fiscalización de sustancias químicas. Se confirma posición de la OCI pese a que el correo de planeación del 22 de julio de 2021señala que se ajustó el manual de funciones, que se realiza los estudios y análisis de cargas laborales por dependencia, lo que posibilita determinar las insuficiencias de personal realizando una proyección de ampliación de planta y rediseño institucional a costo cero, de acuerdo a sus resultados y dinámicas del Ministerio. - Actualmente en estudio del DAFP y PRESIDENCIA, para su puesta en marcha. y que hay convocatorias en curso para proveer cargos en la entidad. La razón de la confirmación es que la OCI había señalado el cumplimiento, pero adoleciendo de impacto, en el sentido de que no hay retroalimentación en la entidad.  Además no se ha resuelto el problema de fondo: la planta sigue teniendo debilidades de suficiencia y nivel profesional, como lo afirmara nuestro propio secretario general, en sesión del comité directivo del pasado 18 de enero de 2021. </t>
  </si>
  <si>
    <t>El Ministerio de Justicia cuenta con una política de usos de los recursos informáticos la cual contempla controles asociados a la adquisición de tecnologías con terceros y proveedores. Las actividades de seguimiento y supervisión de los contratos donde hay proveedores de TI, se realizan según el Manual de Contratación.  Las actividades de control internas se reducen a la función de supervisión de los contratos, sin que existan controles a las actividades realizadas por los proveedores, que promuevan el cumplimiento de los principios tecnológicos como la integración, confiabilidad y oportunidad de la información.</t>
  </si>
  <si>
    <t xml:space="preserve">Se cuenta con un mapa de procesos articulado a la planeación estratégica que se ha venido ajustando gradualmente. </t>
  </si>
  <si>
    <t>El Ministerio ha formulado un PEI, tanto como el PAI, asociados a objetivos relacionados con los procesos, los programas y los proyectos. 
Se reitera la posición de la OCI, todavía existen aspectos por mejorar  sobre el impacto de dichos planes y los ajustes que sufren a lo largo del año.</t>
  </si>
  <si>
    <t xml:space="preserve">El Comité de evaluación y desempeño controla el avance de los planes y sus ajustes. </t>
  </si>
  <si>
    <t xml:space="preserve">El Ministerio a través de los procesos y procedimientos ha definido líneas de reporte en asuntos clave para la toma de decisiones, entre los que se encuentra el proceso de auditoría y el procedimiento estratégico de mejoramiento.
De igual forma, durante el primer semestre del año, el equipo directivo  ha adelantado mesas de trabajo para hacer seguimiento a los objetivos y metas de gobierno, a partir de los informes y reportes generados por la segunda línea de defensa. </t>
  </si>
  <si>
    <t>Si bien las líneas de defensa se encuentra estructurada, existe oportunidad de mejora toda vez que la entidad no tiene mecanismos efectivos que asegure la información confiable y oportuna para la toma de decisión a nivel directivo.
Durante el primer semestre del año se han realizado mesas de trabajo con los directivos responsables de metas de gobierno y objetivos establecidos en la entidad, a partir de los informes y/o reportes generados por la segunda línea de defensa. Así mismo, de forma periódica se hace un seguimiento y control del avance de la ejecución de recursos públicos, contra compromisos y procesos contractuales en curso analizando la probabilidad de riesgo.</t>
  </si>
  <si>
    <t>Mesas de trabajo con los lideres de transparencia por dependencias</t>
  </si>
  <si>
    <t>https://www.minjusticia.gov.co/transparencia</t>
  </si>
  <si>
    <t xml:space="preserve">https://vuv.minjusticia.gov.co/Publico/IndexWebPQRS. </t>
  </si>
  <si>
    <t>La entidad cuenta con una guía de gestión de la comunicación interna y externa</t>
  </si>
  <si>
    <t>El Plan Estratégico de Talento Humano para la vigencia 2021, incorpora estudios y diagnósticos como la medición de clima laboral, la cual detecta necesidades a partir de la percepción de los funcionarios del MJD.
La Oficina de Control Interno, ha realizado una evaluación a través del informe pormenorizado, en el cual se midieron todos los criterios de nivel avanzado que se encuentran en el anexo del manual operativo del MIPG y se proponen recomendaciones.</t>
  </si>
  <si>
    <t xml:space="preserve">El Ministerio ha definido políticas claras en relación al mantenimiento del Control Interno en la entidad, en ese sentido se han documentado y publicado la caracterización del proceso de auditoría, el procedimiento, los documentos de auditoría y el procedimiento estratégico de mejoramiento. En el mismo sentido, el manual de funciones determina, en todo caso, los niveles de intervención en cada línea de defensa. </t>
  </si>
  <si>
    <t xml:space="preserve">Durante el primer semestre del año se han realizado mesas de trabajo con los directivos responsables de metas de gobierno y objetivos establecidos en la entidad, a partir de los informes y/o reportes generados por la segunda línea de defensa. Así mismo, de forma periódica se hace un seguimiento y control del avance de la ejecución de recursos públicos, contra compromisos y procesos contractuales en curso analizando la probabilidad de riesgo. 
En el marco del Comité de Coordinación de Control Interno la Oficina de Control Interno analiza los resultados relacionados con la administración del riesgo de la entidad.
 </t>
  </si>
  <si>
    <t>Proceso de acreditación de seguridad en la información con los lineamientos definidos por las norma ISO 27001 en el Mecanismo de Información para Control de Cannabis</t>
  </si>
  <si>
    <t>El MJD no cuenta con un sistema de gestión de calidad ISO 9001, ni se encuentra certificada al respecto. Sin embrago, la entidad cuenta con un sistema de gestión de calidad el cual está orientado con los lineamientos definidos por las normas ISO. 
Por otro lado, se registran avances respecto del proceso de certificación de seguridad en la información con los lineamientos definidos por las norma ISO 27001 en el Mecanismo de Información para Control de Cannabis - MICC, utilizado por la Subdirección de Control y Fiscalización de Sustancias Químicas y Estupefacientes.
No obstante, se sigue extrañando la implementación en el sistema de seguridad en el trabajo y ambiental.</t>
  </si>
  <si>
    <r>
      <rPr>
        <b/>
        <sz val="11"/>
        <color theme="2"/>
        <rFont val="Arial Narrow"/>
        <family val="2"/>
      </rPr>
      <t xml:space="preserve">Explicación de cómo la Entidad </t>
    </r>
    <r>
      <rPr>
        <b/>
        <u/>
        <sz val="11"/>
        <color theme="2"/>
        <rFont val="Arial Narrow"/>
        <family val="2"/>
      </rPr>
      <t>evidencia</t>
    </r>
    <r>
      <rPr>
        <b/>
        <sz val="11"/>
        <color theme="2"/>
        <rFont val="Arial Narrow"/>
        <family val="2"/>
      </rPr>
      <t xml:space="preserve"> que está dando respuesta al requerimiento
</t>
    </r>
    <r>
      <rPr>
        <sz val="11"/>
        <color theme="2"/>
        <rFont val="Arial Narrow"/>
        <family val="2"/>
      </rPr>
      <t>Referencia a Procesos, Manuales/Políticas de Operación/Procedimientos/Instructivos u otros desarrollos que den cuenta de su aplicación</t>
    </r>
  </si>
  <si>
    <t>En su proceso de gestión de la comunicación externa se incorporan controles que facilitan dicha actividad. A juicio de la OCI (informe pormenorizado) la labor es empañada por la falta de información confiable e idónea proveniente de las distintas fuentes internas y software, lo cual implica diversos mecanismos de validación.
La oficina de planeación, mediante correo electrónico del 22 de julio de 2021, agrega que "En cabeza de la Oficina de Prensa y Comunicaciones, el Ministerio  continua ajustado al Manual de Comunicaciones y las guías publicadas en la web  dado que son los lineamientos impuestos para facilitar la comunicación interna y externa de la entidad 
M-ic-01 manual de comunicaciones
G-ic-01 comunicación interna y externa
G-ic-02 redes sociales
G-ic-03 contenido web
G-ic-04 voceros</t>
  </si>
  <si>
    <t>Manual de Gestión de la Información Interna y Externa - M-GI-01.</t>
  </si>
  <si>
    <t xml:space="preserve">Manual de servicio al Ciudadano GG.01 </t>
  </si>
  <si>
    <t>Procedimiento de Gestión de Requerimientos P-GG-01.  P-GG-01.</t>
  </si>
  <si>
    <t>El Ministerio de Justicia ha generado lineamientos para la adecuada identificación y caracterización de grupos de interés con el propósito de responder a las necesidades identificadas de la población a la cual se quiere impactar. 
No obstante, debido a que la Guía de identificación se aprobó recientemente, aún no se realiza una evaluación de usuarios o grupos de valor.
El Grupo de Servicio al Ciudadano, durante el primer semestre de 2021, adelantó en conjunto con el DAFP, una jornada de capacitación especializada sobre caracterización de grupos de interés.
Por otro lado, realizó una charla sobre la caracterización de grupos de interés para la estrategia de participación ciudadana al equipo líder de Rendición de Cuentas de la Entidad.</t>
  </si>
  <si>
    <t>Se desarrolla la rendición de cuentas del Ministerio, el cual debería contar con espacio para realizar aportes de los ciudadanos.
 El GSC en el marco de sus competencias y de acuerdo con los lineamientos establecidos en el Proceso “Gestión de la Relación con los Grupos de Interés”, durante el primer semestre de la vigencia 2021, midió trimestralmente la percepción de la ciudadanía sobre la atención brindada en la gestión de sus requerimientos, a través de los canales establecidos por la entidad para dicho fin, analizó dichos datos, registró y socializó recomendaciones para la mejora. También, promovió, aplicó y monitoreó cuatrimestralmente la medición de la percepción de las actividades de participación de la entidad, de acuerdo con los lineamientos del referido proceso del SIG y del MIPG.
Los resultados de las mencionadas mediciones con sus respectivos análisis y recomendaciones para la mejora se documentaron y socializaron en: • Indicador de gestión “Percepción de la ciudadanía frente a la atención prestada a través de los canales oficiales de servicio del MJD habilitados”, el cual se mide, se reporta trimestralmente al SIG y se incluye dentro del informe de PQRSD.</t>
  </si>
  <si>
    <t>Los procesos de socialización de los informes de auditoría son realizados con las dependencias responsables del proceso y/o proyecto auditado, lo que normalmente se adelanta en presencia del líder de la dependencia. Lo anterior conduce a planes de mejoramiento que también son revisados periódicamente por la OCI, y por otra parte, la Oficina de Planeación no evalúa procesos desde la gestión de calidad. Pese a ello, la OCI cuando evalúa procesos, proyectos, programas, planes o metas, revisa la efectividad de los controles y promueve ajustes sobre el particular. Reiterado por la OAP en su correo de 22 de julio de 2021.
La OCI, da a conocer a la Alta Dirección los resultados de informes de auditoria; así como, el avance de los planes de mejoramiento institucional y por procesos, con el fin de monitorear  la superación de los hallazgos, frutos de las evaluaciones independientes y externas.</t>
  </si>
  <si>
    <t>En el marco del CICCI se realiza una evaluación de la efectividad el Sistema de Control Interno</t>
  </si>
  <si>
    <t>Existen procedimientos que contemplan la responsabilidad de la segunda línea de defensa en materia de monitoreo. Se resaltan los procedimientos, asociados a servicio al ciudadano para monitoreo de PQRS; Financiera para monitoreo de ejecución de recursos que debe hacer en conjunto con Planeación; La propia oficina de planeación que tiene monitoreo sobre planes y programas y, además, tiene a cargo la mejora continua del MIPG articulado con MECI. 
En correo de 22 de julio de 2021, La OAP señala que ha modificado sus procesos y procedimientos haciendo énfasis en su rol de segunda línea de defensa, identificando las acciones necesarias para el seguimiento y monitoreo de las actividades de la entidad.</t>
  </si>
  <si>
    <t xml:space="preserve">
Las dependencias que tienen funciones de segunda línea de defensa, han identificado en sus procesos y procedimientos acciones para el seguimiento y monitoreo de las actividades de la entidad, con el fin de generar más impacto en los resultados de la gestión institucional y en la toma de decisiones.</t>
  </si>
  <si>
    <t>Si bien la entidad cuenta con un procedimiento de mejora, a través del cual se establece las diferentes fuentes para formular acciones de mejora, tales como: resultados de revisión de la Dirección, producto no conforme, satisfacción del cliente, auditoría independiente y auditoría de calidad; en la actualidad no se realizan auditorias de calidad por parte de la Oficina Asesora de Planeación, circunstancia que no permite establecer un diagnóstico sobre las fortalezas y debilidades sobre gestión de calidad para emprender las acciones corresponda.</t>
  </si>
  <si>
    <r>
      <t>La OCI hace seguimiento periódico a los planes de mejoramiento, lo cual incluye el control sobre las acciones preventivas, correctivas, los responsables, el cronograma y demás factores propios de un plan;</t>
    </r>
    <r>
      <rPr>
        <sz val="10"/>
        <color theme="1"/>
        <rFont val="Arial"/>
        <family val="2"/>
      </rPr>
      <t xml:space="preserve"> </t>
    </r>
    <r>
      <rPr>
        <sz val="11"/>
        <color theme="1"/>
        <rFont val="Arial Narrow"/>
        <family val="2"/>
      </rPr>
      <t>dicho seguimiento es remitido a la Alta Dirección, determinando el estado de las acciones (cumplidas, en término y vencidas).</t>
    </r>
  </si>
  <si>
    <t>La OAP ha fortalecido su gestión como segunda línea de defensa en el seguimiento a las acciones de mejora, al apoyar a las dependencias en la formulación y realizar seguimiento a partir de la revisión de evidencias. Adicionalmente, la OAP promueve la revisión de las acciones y el seguimiento por parte de la primera línea de defensa. Por otra parte, desde el CICCI se ha hecho seguimiento al sistema de control interno, determinando los avances y posibilidades de mejora al propio proceso de mejora continua.</t>
  </si>
  <si>
    <t>Procedimiento de supervisión de contratos y convenios -  P-GC-07</t>
  </si>
  <si>
    <t>La OAP ha fortalecido su gestión como segunda línea de defensa en el seguimiento a las acciones de mejora, al apoyar a las dependencias en la formulación y realizar seguimiento a partir de la revisión de evidencias. 
De ser identificado un posible incumplimiento, se invita a la dependencia a realizar los ajustes respectivos (reprogramación o reformulación), teniendo en cuenta el procedimiento de acciones de mejoramiento de la entidad.
Un ejemplo es el Grupo de Gestión Humana, que continua con la actualización y mejora de procesos al interior de la dependencia, velando por su actualización documental. Se siguen instrucciones frente a DARUMA para la sistematización que compete al GGH.</t>
  </si>
  <si>
    <t>Fruto de las auditorias independientes, los líderes de procesos formulan planes de mejoramiento para superar la causa que dio origen a los hallazgos; sobre el particular se realiza seguimiento periódico sobre el cumplimiento de las acciones de mejora implementadas, las cuales son remitidas a la OAP, cuya labor se reduce en la consolidación de la información para enviar la OCI, siendo esta última la generadora de recomendaciones que conducen a la efectividad de los planes.
Por otro lado, este criterio es susceptible de mejora, teniendo en cuenta que la OAP  no evalúa procesos de gestión de calidad, como tampoco evalúa, desde la segunda línea defensiva, el cumplimiento de MECI. Sin embargo, la Oficina de Control Interno cuando evalúa procesos, proyectos, programas, planes o metas, analiza la efectividad de los controles y promueve ajustes sobre el particular.
La Alta Dirección, en el marco del CICCI evalúa los resultados del Informe Semestral de Control Interno, la medición de desempeño de MECI y MIPG.</t>
  </si>
  <si>
    <t xml:space="preserve">La OAP hace seguimiento desde la segunda línea de defensa de los riesgos de gestión y corrupción; La dirección TIC hace seguimiento a los riesgos de seguridad de la información. </t>
  </si>
  <si>
    <t>Formulario aplicativo de Integridad  de Función Pública. Ley 2013 de 2019  https://www.funcionpublica.gov.co/fdci/login/auth</t>
  </si>
  <si>
    <t>Conferencia sobre los canales de denuncia ​​"La integridad en Colombia: sus pasos"</t>
  </si>
  <si>
    <t>La estructura organizacional de la entidad  definida en el Decreto 1427 de 2011</t>
  </si>
  <si>
    <t xml:space="preserve">
El MJD cuenta con un procedimiento que ordena la evaluación de la información aportada por los usuarios para ser canalizada hacia la mejora. Desde la 3° línea de defensa, se realizó un informe de auditoria sobre la atención de servicio al ciudadano y PQRSD.
Atendiendo a la recomendación de la OCI, el Grupo de Servicio al Ciudadano en el cumplimiento de su rol de segunda línea de defensa, en el 1º semestre de la vigencia 2021, realizó la medición trimestral de indicadores y la gestión del riesgo del proceso Gestión de la Relación con Grupos de Interés que reporta al SIG y presenta al Comité de Gestión y Desempeño Institucional. Así mismo, se avanzó la documentación de los resultados de medición de percepción sobre la atención brindada por canales y sobre participación ciudadana.
Es importante mencionar que adicionalmente el GSC, realizó mesas de trabajo de verificación de inconsistencias en la gestión de PQRD con las dependencias de la entidad, en las cuales se analizan las causas de las mismas, lo cual  ha permitido plantear oportunidades para prestar un mejor servicio.</t>
  </si>
  <si>
    <t>Cronograma de Mantenimiento</t>
  </si>
  <si>
    <t xml:space="preserve"> Resolución 1853 del 17 de noviembre del 2021, por medio de la cual se adoptan los instrumentos de gestión de la información</t>
  </si>
  <si>
    <t>https://www.minjusticia.gov.co/transparencia/Documents/Transparencia2021/Resoluci%C3%B3n%20No.1853%20del%2017%20de%20noviembre%20de%202021.pdf</t>
  </si>
  <si>
    <t>La entidad cuenta con diversas fuentes de información los cuales permiten captura y procesamiento de datos, como el Directorio de los consultorios jurídicos del país, Índice de Información Clasificada y Reservada, Directorio de casas de justicia y centros de convivencia ciudadana, Registro de activos de información del Ministerio de Justicia y del Derecho,  Directorio de Centros de Conciliación, Directorio de Instituciones publicados en Legal App, Gestión de PQRS unificado Minjusticia, Software para la gestión de la información relacionada con la operación de los mecanismos alternativos de solución de conflictos en Colombia SICJ, SUIN-Juriscol, SICEQ, SIPC, SICOQ, MICC y SII.</t>
  </si>
  <si>
    <r>
      <t xml:space="preserve">La entidad actualmente identifica los activos de información, donde se hace una estimación de los principios de seguridad de la información (confidencialidad, integridad y disponibilidad), este instrumento se actualiza anualmente. Cuenta con inventario de activos de información, el cual se actualiza anualmente y se publican los "Instrumentos de gestión de información pública actualizados" en la página web de la entidad. 
</t>
    </r>
    <r>
      <rPr>
        <sz val="11"/>
        <color rgb="FFFF0000"/>
        <rFont val="Arial Narrow"/>
        <family val="2"/>
      </rPr>
      <t/>
    </r>
  </si>
  <si>
    <t>Resolución 1853 del 2021, por la cual se adoptan los instrumentos de gestión de información clasificada</t>
  </si>
  <si>
    <t xml:space="preserve">La entidad cuenta con un mecanismo de denuncia a través de su página web, cuya trazabilidad se asocia al Grupo Disciplinario. Sin embargo, dicho mecanismo no es evaluado, desde la óptica de servicio al ciudadano y en cuanto a su impacto, para identificar cuáles podrían ser eventuales escenarios de mejora en la entidad. </t>
  </si>
  <si>
    <t>https://www.minjusticia.gov.co/servicio-al-ciudadano/denuncie-casos-de-corrupcion</t>
  </si>
  <si>
    <t>Encuesta de satisfacción de la percepción ciudadana</t>
  </si>
  <si>
    <t xml:space="preserve">Circular  No MJD - CIR21 - 0000116 - SEG – 4000 de fecha 13 de septiembre de 2021 y se hace seguimiento permanente al aplicativo de la ley 2013 de 2019 </t>
  </si>
  <si>
    <r>
      <t>El MJD ha implementado un formulario el cual es diligenciado por los funcionarios y contratistas sobre conflicto de interés.</t>
    </r>
    <r>
      <rPr>
        <sz val="10"/>
        <rFont val="Arial"/>
        <family val="2"/>
      </rPr>
      <t xml:space="preserve">.
</t>
    </r>
    <r>
      <rPr>
        <sz val="10"/>
        <rFont val="Arial Narrow"/>
        <family val="2"/>
      </rPr>
      <t xml:space="preserve">La Alta Dirección de la entidad, emitió la circular No MJD - CIR21 - 0000116 de 2021 con el propósito de aplicar e implementar el formato de declaración de ingreso, periódica y retiro de conflicto de interés de los sujetos obligados (funcionarios y contraritas) en cumplimiento de lo ordenado en los literales e) y g) de Ley 2013 del 30 de diciembre de 2019 del MJD; así mismo,  la circular brinda lineamientos para realizar el seguimiento de dicho instrumento. </t>
    </r>
    <r>
      <rPr>
        <sz val="10"/>
        <rFont val="Arial"/>
        <family val="2"/>
      </rPr>
      <t xml:space="preserve">
</t>
    </r>
    <r>
      <rPr>
        <sz val="11"/>
        <rFont val="Arial"/>
        <family val="2"/>
      </rPr>
      <t xml:space="preserve">
</t>
    </r>
    <r>
      <rPr>
        <sz val="11"/>
        <rFont val="Arial Narrow"/>
        <family val="2"/>
      </rPr>
      <t>El Ministerio cuenta con un comité de convivencia laboral para resolver y conocer conflictos del talento humano en la entidad de acuerdo con la ley 1010 de 2006.</t>
    </r>
  </si>
  <si>
    <t xml:space="preserve">El Ministerio de Justicia cuenta con una política de Administración de Riesgos la cual contempla la exposición de la entidad a los riesgos de corrupción y fraude.
Durante  el primer semestre de 2021, el Grupo de Gestión Humana desarrolló un ejercicio de apropiación y evaluación de los valores y el Código de Integridad en la entidad.
La Oficina de Planeación acompañó durante la vigencia 2020 el proceso de actualización de los procesos y procedimiento de le entidad en la cual se identificaron riesgos de corrupción. De igual forma, hace seguimiento desde la segunda línea de defensa de los riesgos de gestión y corrupción; por su parte, la dirección TIC hace seguimiento a los riesgos de seguridad de la información. 
Desde la tercera línea de defensa, la OCI evalúa periódicamente el mapa de riesgos de corrupción. 
</t>
  </si>
  <si>
    <t>Durante el segundo semestre de 2021, la OCI reconoce que, la Oficina Asesora de Planeación realiza un reporte cuatrimestralmente de seguimiento a los riesgos y los controles establecidos, para esta actividad se revisa la materialización de los riesgos y la aplicación de los controles, determinando su efectividad.
En el mismo sentido, se socializó por parte de OAP el concepto de riesgo de corrupción con las dependencias de la entidad, para mejorar en dicha identificación y adecuada administración. Por otro lado, la OAP, presentó un proyecto para la racionalización del plan anticorrupción y de atención al ciudadano. Finalmente, se generaron escenarios de socialización periódica sobre riesgos.</t>
  </si>
  <si>
    <t>La Política de Administración de Riesgos presenta debilidades en cuanto a su implementación. Existe oportunidad de mejora desde la primera y segunda línea de defensa para identificar, realizar monitoreo y evaluación de los riesgos. La OCI ha planteado recomendaciones en este sentido a través de los informes de auditorías y diferentes comunicaciones.
La OAP ha desarrollado mesas de trabajo para la  identificación de los riesgos de la entidad, sin embargo, la asesoría se debe desarrollar de manera continua con las dependencias de la entidad para identificar e implementar controles.
Desde la tercera línea de defensa la OCI, ha promovido la identificación de riesgos y controles ausentes en distintos procesos de la organización. por medio de informes de Auditoría y el seguimiento que se realiza de forma periódica a los riesgos de corrupción.
El MJD ha avanzado de forma significativa en implementación de la política de riesgos, este nivel de avance obedece fundamentalmente a la identificación, tratamiento, seguimiento y monitoreo de los riesgos y los controles establecidos por parte de la primera y segunda línea de defensa. 
No obstante lo anterior, la OCI recomienda 1. Actualizar la guía de administración de riesgos teniendo en consideración la Guía de Administración de Riesgos emitida por el Departamento Administrativo de Función Pública 2020.
2. Se debe realizar un análisis periódico de los cambios en el entorno de la política de riesgos. 
3. Incorporar los criterios para aceptación de riesgos y por lo tanto el tratamiento.
4. Adecuar una periodicidad con mayor nivel de frecuencia para los  riesgos extremos.</t>
  </si>
  <si>
    <t>El Ministerio ha implementado el sistema de evaluación de desempeño, incluyendo la evaluación del período de prueba, así mismo la entidad cuenta con un procedimiento de Evaluación de Desempeño Laboral P-THDE-06.
De igual forma, existe un procedimiento que evalúa la implementación del plan de bienestar en la entidad.
Durante la vigencia 2021, se realizó análisis de informes de evaluación de desempeño. En total se realizaron 221 evaluaciones de las cuales 190 corresponden a Carrera Administrativa y 31 a Periodo de Prueba.</t>
  </si>
  <si>
    <t xml:space="preserve">El GGH del MJD, realizó el informe relacionado con las causas de retiro del personal en la entidad durante la vigencia 2021. En total se desvincularon 22 personas de las cuales 50% pertenece a Libre nombramiento, seguido del 27% provisionalidad y el 23% carrera administrativa. De igual forma se determinó cuales son los cargos con mayor rotación (asesores y coordinadores). El informe también establece cuales son las áreas con mayor rotación de personal y permitió determinar  las principales causas; (Entre las que lidera, una mejor oferta laboral). Dicho análisis servirá de insumo para generar una estrategia respecto al clima laboral en la vigencia 2022. La OCI aumenta la calificación a 3.
</t>
  </si>
  <si>
    <r>
      <t xml:space="preserve">El Ministerio de Justicia y el Derecho cuenta con una Guía de Riesgos, un plan y política de administración de los riesgos de corrupción y fraude. 
</t>
    </r>
    <r>
      <rPr>
        <sz val="11"/>
        <color rgb="FFFF0000"/>
        <rFont val="Arial Narrow"/>
        <family val="2"/>
      </rPr>
      <t xml:space="preserve">
</t>
    </r>
    <r>
      <rPr>
        <sz val="11"/>
        <rFont val="Arial Narrow"/>
        <family val="2"/>
      </rPr>
      <t xml:space="preserve">Se definen los procesos que son susceptibles de posibles actos de corrupción en la Matriz de Riesgos de Corrupción incluida en el Plan Anticorrupción y de Atención al Ciudadano que es aprobada en el Comité Institucional de Gestión y Desempeño. </t>
    </r>
    <r>
      <rPr>
        <sz val="11"/>
        <color rgb="FFFF0000"/>
        <rFont val="Arial Narrow"/>
        <family val="2"/>
      </rPr>
      <t xml:space="preserve">
</t>
    </r>
  </si>
  <si>
    <r>
      <rPr>
        <sz val="11"/>
        <rFont val="Arial Narrow"/>
        <family val="2"/>
      </rPr>
      <t>G-MC-04 Guía de Administración de riesgos V6 aprobada el 31 de diciembre de 2019, contie</t>
    </r>
    <r>
      <rPr>
        <sz val="11"/>
        <color theme="1"/>
        <rFont val="Arial Narrow"/>
        <family val="2"/>
      </rPr>
      <t>ne un análisis de contexto sobre parámetros internos y externos.</t>
    </r>
  </si>
  <si>
    <t>Plan Anticorrupción y de Atención al Ciudadano.</t>
  </si>
  <si>
    <t>En el marco del Comité Institucional de Coordinación y Control Interno se ha revisado la exposición de la entidad a los riesgos de corrupción y fraude. Evidencias: Actas de Comité CICCI.</t>
  </si>
  <si>
    <r>
      <t>En cuanto a los riesgos de gestión los responsables d</t>
    </r>
    <r>
      <rPr>
        <sz val="11"/>
        <rFont val="Arial Narrow"/>
        <family val="2"/>
      </rPr>
      <t>el proceso y líderes de calidad realizan el monitoreo</t>
    </r>
    <r>
      <rPr>
        <sz val="11"/>
        <color theme="1"/>
        <rFont val="Arial Narrow"/>
        <family val="2"/>
      </rPr>
      <t xml:space="preserve"> a través de la Herramienta de Administración de Riesgos, tres veces por año</t>
    </r>
  </si>
  <si>
    <r>
      <rPr>
        <sz val="11"/>
        <rFont val="Arial Narrow"/>
        <family val="2"/>
      </rPr>
      <t>La Guía de Administración de Riesgos del Ministerio de Justicia establece la actualización anual de las matrices para identificar los riesgos de gestión, corrupción y de seguridad digital, y la evaluación periódica sobre la administración del riesgo en el marco del CICCI. Así mismo, el monitoreo y seguimiento esta definido de manera cuatrimestral.</t>
    </r>
    <r>
      <rPr>
        <sz val="11"/>
        <color theme="1"/>
        <rFont val="Arial Narrow"/>
        <family val="2"/>
      </rPr>
      <t xml:space="preserve">
</t>
    </r>
    <r>
      <rPr>
        <strike/>
        <sz val="11"/>
        <color theme="1"/>
        <rFont val="Arial Narrow"/>
        <family val="2"/>
      </rPr>
      <t xml:space="preserve">
</t>
    </r>
    <r>
      <rPr>
        <sz val="11"/>
        <rFont val="Arial Narrow"/>
        <family val="2"/>
      </rPr>
      <t>La Oficina de Control Interno adelanta seguimiento al Mapa de Riesgos de Corrupción de manera cuatrimestral en el marco del Plan Anticorrupción y de Atención al Ciudadano y presenta los resultados en el Comité Institucional de Gestión y Desempeño.
En Comité Institucional de Coordinación de Control Interno, la Oficina Asesora de Planeación, presenta los resultados de la gestión de riesgos de la Entidad el cual incluye los riesgos de corrupción.</t>
    </r>
  </si>
  <si>
    <r>
      <t xml:space="preserve">La entidad cuenta con un manual específico de funciones y competencias para cada servidor público. Así mismo, los contratistas de prestación de servicios profesionales y de apoyo a la gestión tienen delimitadas sus obligaciones.
Se establece una estructura organizacional a raíz del Decreto 1427 de 2017 y por Resolución se tienen definidos grupos de trabajo. Por otro lado, mediante la Guía de Administración de Riesgos, el Ministerio ha definido las responsabilidades de control de riesgos por medio del esquema de líneas de defensa.
</t>
    </r>
    <r>
      <rPr>
        <sz val="11"/>
        <rFont val="Arial Narrow"/>
        <family val="2"/>
      </rPr>
      <t xml:space="preserve">
Así mismo los puntos de control establecidos en los procedimientos y evaluados por la Oficina de Control Interno en desarrollo de las auditorias internas y seguimientos, se desarrollan por diferentes roles dentro de las dependencias para reducir el riesgo de acciones fraudulentas. 
</t>
    </r>
    <r>
      <rPr>
        <sz val="11"/>
        <color theme="1"/>
        <rFont val="Arial Narrow"/>
        <family val="2"/>
      </rPr>
      <t xml:space="preserve">
</t>
    </r>
    <r>
      <rPr>
        <sz val="11"/>
        <rFont val="Arial Narrow"/>
        <family val="2"/>
      </rPr>
      <t>En el G-IC-14 Política de Seguridad de la Información V2, en el cual se da los lineamientos y segregación de roles para la operación interna, los servicios tecnológicos. Lo anterior, con el fin de reducir el riesgo de acciones fraudulentas.</t>
    </r>
  </si>
  <si>
    <t>Existe una adecuada distribución de actividades de acuerdo a las competencias y funciones, donde se registran cada uno de los controles que se deben ejercer.
La 2da Línea de Defensa - Oficina Asesora de Planeación, establece lineamientos para la segregación de responsabilidades de manera adecuada en las matrices de riesgos y en los procedimientos de la Entidad los cuales son ejecutados por la 1ra y 2da Línea de Defensa para evitar acciones fraudulentas.
La Oficina de Control Interno, por medio de las auditorías realizadas identificó debilidades en la definición del diseño del control con respecto al responsable.</t>
  </si>
  <si>
    <t xml:space="preserve">El equipo directivo del Ministerio en el marco del Comité Institucional de Coordinación de Control Interno ha revisado el diseño y ejecución de controles proponiendo mejoras y aprobando la modificación de los mismos. La OCI, (que pertenece a la alta dirección), evalúa constantemente a través de sus auditorías y procesos transversales de aseguramiento, las fallas en la identificación y ejecución de los controles. 
El monitoreo y/o seguimiento de los riesgos se realiza de manera cuatrimestral, se verifican los controles, se proponen mejoras y se realizan ajustes en virtud de la efectividad.
</t>
  </si>
  <si>
    <t>Desde la tercera línea de defensa la Oficina de Control Interno realiza evaluación de los riesgos identificados y recomienda ajustes a los riesgos.</t>
  </si>
  <si>
    <r>
      <t xml:space="preserve">
L</t>
    </r>
    <r>
      <rPr>
        <sz val="11"/>
        <color theme="1"/>
        <rFont val="Arial"/>
        <family val="2"/>
      </rPr>
      <t>a Alta Dirección de la entidad realiza un análisis de los resultados de la administración de la entidad . Existe oportunidad de mejora para consolidar y reportar la materialización de riesgos.</t>
    </r>
  </si>
  <si>
    <t>La política de administración de riesgos de la entidad contempla roles y responsabilidades a partir de las líneas de defensa.</t>
  </si>
  <si>
    <r>
      <t>La política de Administración de Riesgos del Ministerio contempla el análisis del contexto interno y externo para identificar las amenazas y debilidades de la entidad para la identificación de riesgos, teniendo en cuenta que esta metodología permite aterrizar las causas del riesgo.</t>
    </r>
    <r>
      <rPr>
        <strike/>
        <sz val="11"/>
        <rFont val="Arial Narrow"/>
        <family val="2"/>
      </rPr>
      <t xml:space="preserve"> </t>
    </r>
    <r>
      <rPr>
        <sz val="11"/>
        <rFont val="Arial Narrow"/>
        <family val="2"/>
      </rPr>
      <t xml:space="preserve">
La Oficina de Control Interno realiza seguimiento a los Mapas de Riesgo (Metodología, Diseño y Ejecución de Controles, y Planes de Tratamiento) de la Entidad en el ejercicio de las auditorías internas e Informes de auditoría sobre proceso con enfoque en riesgos, y presenta los resultados en Comité Institucional de Coordinación de Control Interno. 
La Oficina Asesora de Planeación durante la vigencia realizó asesoría y mesas de trabajo para la actualización de los mapas de riesgos de la entidad.
</t>
    </r>
  </si>
  <si>
    <t xml:space="preserve">G-MC-04 Guía de Administración de riesgos  V6 aprobada el 31 de diciembre de 2019, contiene entre otros, el contexto externo e interno y de proceso. </t>
  </si>
  <si>
    <t>Anexo A - Proceso Metodológico para la construcción del PES -PEI MJD 2019 -2022.</t>
  </si>
  <si>
    <t>Diagnóstico del Sistema de Gestión de Calidad 2019, elaborado por la Oficina Asesora de Planeación.</t>
  </si>
  <si>
    <t>Los servicios tercerizados son fundamentalmente cafetería, aseo, vigilancia, mantenimiento ascensores, entre otros. También existen servicios de justicia local prestados en las casas de justicia, centros de conciliación. Por otra parte, hay servicios de apoyo y asesoría en justicia prestados por entidades de asistencia y cooperación como los de los programas de víctimas a través de FUPAD. 
La primera línea de defensa analiza los riesgos asociados a las actividades tercerizadas solo de los riesgos propios del contrato, omitiendo la administración de riesgos que se generan a raíz del despliegue del contratista en el momento de producir los entregables afectado la prestación de servicios de la entidad. ejemplo: "No se administra el riesgo de gestión de conocimiento y derechos de autor en el contrato celebrado con FUPAD, solo se tienen en cuenta riesgos de cumplimiento, calidad, salarios y prestaciones sociales entre otros."
Por otro lado, la tercera línea de defensa analiza los riesgos y los devela a las dependencias a través de los informes de auditoría en el marco de los informes a la ejecución contractual (mantenimiento, FUPAD, EPX), específicamente los relacionados a actividades tercerizadas.</t>
  </si>
  <si>
    <t>G-MC-04 Guía de Administración de riesgos  V6 aprobada el 31 de diciembre de 2019, aprobado por el CICCI.</t>
  </si>
  <si>
    <r>
      <t>A partir de los informes de auditoría emitidos por la Oficina de Control Interno del Ministerio de Justicia, se r</t>
    </r>
    <r>
      <rPr>
        <sz val="11"/>
        <rFont val="Arial Narrow"/>
        <family val="2"/>
      </rPr>
      <t>ealiza una verificación</t>
    </r>
    <r>
      <rPr>
        <sz val="11"/>
        <color theme="1"/>
        <rFont val="Arial Narrow"/>
        <family val="2"/>
      </rPr>
      <t xml:space="preserve"> de los controles toda vez que s</t>
    </r>
    <r>
      <rPr>
        <sz val="11"/>
        <rFont val="Arial Narrow"/>
        <family val="2"/>
      </rPr>
      <t xml:space="preserve">e emiten informes sobre procesos con enfoque en riesgos, cuyos hallazgos o recomendaciones originan planes de mejora con base en los cuales se ajustan las fallas por parte de los responsables. </t>
    </r>
    <r>
      <rPr>
        <sz val="11"/>
        <color theme="1"/>
        <rFont val="Arial Narrow"/>
        <family val="2"/>
      </rPr>
      <t xml:space="preserve">
</t>
    </r>
    <r>
      <rPr>
        <sz val="11"/>
        <rFont val="Arial Narrow"/>
        <family val="2"/>
      </rPr>
      <t xml:space="preserve">
En la Guía de Administración de Riesgo los líderes o responsables del proceso realizan seguimiento al diseño y ejecución de los controles asociados a sus riesgos y la 2da línea de defensa hace el monitoreo a la ejecución de los mismos de manera cuatrimestral.</t>
    </r>
    <r>
      <rPr>
        <sz val="11"/>
        <color rgb="FFFF0000"/>
        <rFont val="Arial Narrow"/>
        <family val="2"/>
      </rPr>
      <t xml:space="preserve"> </t>
    </r>
    <r>
      <rPr>
        <sz val="11"/>
        <color theme="1"/>
        <rFont val="Arial Narrow"/>
        <family val="2"/>
      </rPr>
      <t xml:space="preserve">
</t>
    </r>
  </si>
  <si>
    <r>
      <rPr>
        <sz val="11"/>
        <rFont val="Arial Narrow"/>
        <family val="2"/>
      </rPr>
      <t>La Alta Dirección cumple con la evaluación de los controles a través de mesas de trabajo, basados en los informes entregados por la  3ra línea de defensa  producto de las auditorias con enfoque en riesgos.</t>
    </r>
    <r>
      <rPr>
        <sz val="11"/>
        <color rgb="FFFF0000"/>
        <rFont val="Arial Narrow"/>
        <family val="2"/>
      </rPr>
      <t xml:space="preserve">
</t>
    </r>
  </si>
  <si>
    <r>
      <t>La entidad ha avanzado en documentar la falta de personal y de presupuesto a través de diferentes instrumentos; no obstante, las dependencias no reciben una retroalimentación por parte del Grupo de Gestión Humana, quien hasta la fecha tampoco ha dado a conocer el estudio de cargas laborales en el Ministerio.
El Ministerio, por medio de contratos de prestación de servicios, soluciona parcialmente la ausencia de personal de planta en la entidad, pero no se soluciona de manera radical y definitiva puesto que la mayoría de funciones a cumplir tienen vocación de permanencia en la entidad.
A diciembre 31 de 2021, fruto del monitoreo de OAP se reporta lo siguiente:</t>
    </r>
    <r>
      <rPr>
        <i/>
        <sz val="10"/>
        <rFont val="Arial Narrow"/>
        <family val="2"/>
      </rPr>
      <t>"-Cargas Laborales – rediseño – ampliación de planta: Realización de estudio y análisis de cargas laborales del MJD durante el 2021, permanente asesoría, comunicación y análisis con dependencias. El MJD elabora proyecto de rediseño y ampliación de la planta de personal enviado al DAFP, previas asesorías del DAFP para revisión y observaciones. Actualmente en trámite en el DAFP. -Concurso:  abierto de méritos convocado por la Comisión Nacional del Servicio Civil –CNSC–, mediante el ACUERDO № 0429 DE 2020 de 30-12-2020 (20201000004296), suscrito por la CNSC y el MJD: “Por el cual se convoca y se establecen las reglas del Proceso de Selección, en las modalidades de Ascenso y Abierto, para proveer los empleos en vacancia definitiva pertenecientes al Sistema General de Carrera Administrativa de la planta de personal del Ministerio de Justicia y del Derecho - Proceso de Selección No. 1535 de 2020 - Entidades del Orden Nacional 2020-2”. Inicialmente (reporte del 30 de noviembre de 2020) la Oferta Pública de Empleos de Carrera vacantes -OPEC- del Ministerio estaba conformada por 46 empleos en 55 vacantes.  De esta cantidad, el Ministerio definió para concurso de ascenso 16 vacantes, para lo cual se han seleccionado los empleos de mayor grado jerárquico en cada uno de los niveles. Con posterioridad al reporte OPEC efectuado a la Comisión Nacional del Servicio Civil el 30 de noviembre de 2020, que incluía 55 vacantes, se han generado exclusiones e inclusiones de empleos vacantes. Así, en atención a requerimientos efectuados por la Comisión Nacional del Servicio Civil, de dar cumplimiento al “Criterio Unificado ‘Uso de Listas de Elegibles en el contexto de la Ley 1960 de 27 de junio de 2019’”, que establece que “… las listas de elegibles conformadas por la CNSC y aquellas que sean expedidas en el marco de los procesos de selección aprobados con anterioridad al 27 de junio de 2019, deberán usarse durante su vigencia para proveer las vacantes de los empleos que integraron la Oferta Pública de Empleos de Carrera -OPEC- de la respectiva convocatoria y para cubrir nuevas vacantes que se generen con posterioridad y que correspondan a los "mismos empleos” entiéndase, con igual denominación, código, grado, asignación básica mensual, propósito, funciones, ubicación geográfica y mismo grupo de aspirantes; criterios con los que en el proceso de selección se identifica el empleo con un número de OPEC”, el Ministerio retiro de la Ofertada Pública de Empleos Vacantes -OPEC- (8) vacantes. Así mismo, y debido a la aceptación de la renuncia de diez (10) funcionarios de carrera administrativa y del nombramiento en ascenso de dos (2) funcionarias, se han incluido doce (12) nuevas vacantes en la OPEC de la Entidad.  A la fecha, la Ofertada Pública de Empleos Vacantes -OPEC- del Ministerio de Justicia y del Derecho está conformada así:  Vacantes en concurso: TOTAL 59, Profesional  57, Técnico  1 , Asistencial  1 y Vacantes para concurso  de ascenso 17 Profesionales Se construyeron bajo los lineamientos y el acompañamiento de la Comisión Nacional del Servicio Civil,  los Ejes y Sub-ejes temáticos, que contienen y hacen referencia, en forma absolutamente general, a los temas y/o materias respecto de las cuales los aspirantes deben acreditar algún grado de conocimiento para el adecuado ejercicio de los empleos ofertados por el Ministerio, y de los cuales se generarán las pruebas a aplicar en el proceso de selección.  Provisión de empleos de carrera a través de ENCARGO Artículo 24 de la Ley 909 de 2004, modificado por el artículo 1º de la Ley 1960 de 2019  GUÍA GESTIÓN DE ENCARGOS G-THAD-01 : Establece el procedimiento para la provisión transitoria de los empleos de carrera administrativa que se encuentran en vacancia temporal o definitiva, dando aplicación al derecho preferencial de encargo, en cumplimiento de lo establecido en la Ley 909 de 2004 y Ley 1960 de 2019.  Resoluciones de encargo expedidas 20, Actas de posesión suscritas 27.Empleos de carrera vacantes, para provisión a través de encargo: TOTAL: 37 Profesional Especializado 20, Profesional Universitario 8, Técnico Administrativo 6, Asistencial 3.  Vinculación Pasantes y Judicantes.   Con la Universidad Militar Nueva Granada y con La Pontificia Universidad Javeriana, con base en la Resolución 623 de 2020, se avanza en la vinculación formativa de un mayor número de estudiantes, también se está desarrollando un trabajo mutuo con la Agencia Pública de empleo en compañía de Colsubsidio, para la selección de varios estudiantes que quieran realizar su práctica laboral en el área de Gestión Humana, apoyando los temas de Sistema de Gestión de Seguridad y Salud en el Trabajo, Nomina y Bienestar.  Para el programa Estado Joven se realizó el registro de diez (10) prácticas a través de la caja de compensación Colsubsidio, de acuerdo con los lineamientos del programa. Se logró suscribir el convenio con la Universidad Javeriana, para la realización de prácticas de estudiantes de Derecho, en la entidad.</t>
    </r>
    <r>
      <rPr>
        <sz val="11"/>
        <rFont val="Arial Narrow"/>
        <family val="2"/>
      </rPr>
      <t xml:space="preserve">   
En este sentido, reconociendo los esfuerzos que se han hecho para la identificación de vacantes de personal, adelanto de concursos públicos para provisión de cargos, completa clasificación de cargos para provisión transitoria, gestión de encargos, entre otros</t>
    </r>
    <r>
      <rPr>
        <b/>
        <sz val="11"/>
        <rFont val="Arial Narrow"/>
        <family val="2"/>
      </rPr>
      <t xml:space="preserve"> aspectos que garantizan el dimensionamiento del problema, aunado al trámite de planta ante DAFP, se supera la necesidad del diagnóstico de personal con su presupuesto,</t>
    </r>
    <r>
      <rPr>
        <sz val="11"/>
        <rFont val="Arial Narrow"/>
        <family val="2"/>
      </rPr>
      <t xml:space="preserve"> con cada una de las necesidades puntuales en la cadena de las situaciones administrativas de personal. Quedaría pendiente el ajuste de planta de personal que está contemplado en el criterio 10.2 y, por lo tanto, este criterio bajo examen se entendería superado. </t>
    </r>
  </si>
  <si>
    <t>Si bien la OCI, en multiplicidad de informes, ha encontrado debilidades sobre el particular: 1) La oficina planeación, desde la segunda línea de defensa, ya  realiza labores de asesoría general sobre el tema, 2) Hay cultura sobre identificación de riesgos y controles. 3)  La OCI en función de sus auditorías sobre procesos con enfoque en riesgos, identifica y define controles que podrían contribuir a la solidez del proceso.</t>
  </si>
  <si>
    <t>La Oficina de Control Interno advierte de las debilidades en cuanto a la gestión de riesgos de la entidad, existe oportunidad de mejora en diferentes escenarios:
1. Desde la primera línea de defensa es importante definir apropiadamente las causas de los riesgos y definir los controles respectivos.
2. Desde la Oficina Asesora de Planeación se requiere asesoría a las diferentes dependencias en la identificación de riesgos y la definición de los controles.
A diciembre 31 de 2021, la OCI escala la calificación teniendo bajo consideración: 1) El reporte OAP que da cuenta de que cuatrimestralmente se realiza el seguimiento a los riesgos y los controles establecidos, para esta actividad se revisa la materialización de los riesgos y la aplicación de los controles, determinando su efectividad y 2) Se entendió por parte de OAP el concepto de riesgo de corrupción lo cual ha sido socializado con las dependencias para mejorar en dicha identificación y adecuada administración. 3) Se presentó un proyecto de OAP sobre  racionalización del plan anticorrupción y de atención al ciudadano. 3) Se generan escenarios de socialización periódica sobre riesgos.</t>
  </si>
  <si>
    <t xml:space="preserve">Desde la segunda línea de defensa: 
Se realiza monitoreo permanentemente por parte del Grupo de Gestión Financiera en cuanto a la ejecución de recursos en la entidad. (Control de ejecución de recursos presupuestales).
En cuanto a los riesgos de corrupción la OAP realiza una compilación de los riesgos identificados por las dependencias y hace seguimiento. El grupo de gestión contractual comenzó a identificar y monitorear los riesgos de corrupción asociados a la contratación. 
El Grupo de Servicio al Ciudadano mejoró en relación a la identificación de controles y reporte de actividades asociadas a su supervisión.
Desde la tercera línea de defensa la OCI con base en sus informes de auditoría sobre procesos con enfoque en riesgos, evalúa y verifica el cumplimiento de los controles, encontrando fallas notables en muchos casos. Lo anterior, repercute en planes de mejoramiento.
</t>
  </si>
  <si>
    <t xml:space="preserve">A 31 de diciembre de 2021, la OCI eleva el nivel de calificación por las siguientes razones: 1) El reporte OAP da cuenta de que el monitoreo de los riesgos se realiza desde las tres líneas de defensa de la siguiente manera: las dependencias, como primera línea realiza monitoreo cuatrimestral a los riesgos, revisando si se han materializado y la aplicación de los controles por los responsables de su ejecución. La segunda línea, la OAP, revisa el monitoreo realizado, verificando la información y consolidando los mapas de acuerdo con los cambios o ajustes solicitados. En tercera instancia, la OCI, como tercera línea de defensa, realiza la evaluación semestral de los mapas de riesgos, verificando la efectividad de las acciones, 2) En efecto, se desarrolla la labor de verificación de los controles, sin que necesariamente ello signifique que estos satisfacen todas las necesidades puntuales; pero el criterio consiste en que exista verificación y con esta, se cuenta en las tres líneas de defensa. </t>
  </si>
  <si>
    <t>La OCI con base en sus informes de auditoría sobre procesos con enfoque en riesgos evalúa y verifica el cumplimiento de los controles, encontrando fallas notables en muchos casos. La adecuación de los controles se mide contra parámetros normativos vigentes, procedimientos vigentes, buenas prácticas en organizaciones de clase mundial y/o jurisprudencia y doctrina. Lo anterior, repercute en planes de mejoramiento.</t>
  </si>
  <si>
    <t xml:space="preserve">En sentir de la OCI,  buena parte de los procesos y procedimientos fueron actualizados, y existen escenarios cotidianos o periódicos que permiten interlocución sobre las fallas en los controles o sobre la detección aspectos normativos que introduzcan nuevas realidades a los procesos y procedimientos, con el fin de identificar nuevos controles o asegurar los existentes. En este sentido, existe un evento periódico -liderado por la OAP en conjunto con las dependencias- para examinar la cumplimiento exitoso de los procesos y procedimientos.
A diciembre 31 de 2021, la OCI eleva el nivel de calificación sobre la base de que a través de las tres líneas de defensa, se viene evaluando el comportamiento del riesgo bajo un modelo correctamente administrado. Se entendió por parte de OAP el concepto de riesgo de corrupción y se canalizan labores de identificación y socialización periódicas. </t>
  </si>
  <si>
    <t>La entidad cuenta con sistemas de información de diferente índole  diseñados por proveedores (no hay software in house) para atender la dinámica de los procesos que no en todos los casos capturan y procesan la información pertinente para transformarlos en información útil, tanto en clientes internos como en clientes externos. Los software reportados son Sistema de información de conciliación, el arbitraje y la amigable composición; Sistema de información contractual y financiero; Sistema de información casas de justicia; Gestión de control disciplinario interno; Agendamiento en consultorios jurídicos; Observatorio de drogas de Colombia; Sistema Integrado de Gestión; Sistema de Estadísticas en Justicia; Sistema de Información Interinstitucional de Justicia Transicional; Sistema de información SUIN- Juriscol (cíclope cms) Sistema de Información de Conciliación en Equidad. En algunos casos, el software funciona muy bien y es actualizado permanentemente, por ejemplo Legalapp. Por otro lado, el SW no se articula como es el caso del aplicativo para sustancias químicas no se integra con el SIIF. Finalmente, en otros casos, los sistemas de información provienen de otras entidades y no son utilizados como SICOQ.  Los aplicativos tienen problemas para registrar información conducente. Adicionalmente, la OCI por medio de los informes de auditoría viene manifestando la falta de interoperabilidad de los sistemas de información, a su vez, se ha detectado en las nuevas adquisiciones de sistemas de información, que siguen sin contemplar la interoperabilidad con los sistemas de información existentes en el MJD.</t>
  </si>
  <si>
    <t>Los registros de activos de información se encuentran publicados en el numeral 7,1,1 en el botón de transparencia de la página de Minjusticia</t>
  </si>
  <si>
    <t xml:space="preserve">La entidad cuenta con un registro de activos de información publicados en su página electrónica que remite al sistema de datos abiertos del gobierno colombiano, lo cual fue trabajado por medio del mecanismo de mesas de trabajo que condujeron a la actualización del inventario de información relevante interna y externa que requiere su actualización en la pagina web del MJD. 
Uno de los mecanismos con los que se actualiza la información con las diferentes dependencias son las mesas de trabajo con los lideres de transparencia. 
La alta dirección adopta los instrumentos de gestión de la información pública a través de la resolución 1853 del 17 de noviembre del 2021, entre las cuales actualiza el inventario de activos de información. </t>
  </si>
  <si>
    <t>Desde la tercera línea de defensa se adelanta una evaluación al hardware, software e infraestructura tecnológica en donde se verifica inventarios de activos de información.</t>
  </si>
  <si>
    <t>El Ministerio promueve el conocimiento sobre los objetivos y metas estratégicas a partir de correos electrónicos, a su vez, se generó un evento que promovía el conocimiento, explicación y participación sobre los objetivos y metas estratégicas dirigidos a funcionarios focalizados de la entidad, principalmente el nivel directivo. Pese a ello, no se ha realizado la labor con todo el personal, lo cual es imprescindible para el sentido de pertenencia sobre la plataforma estratégica. Tampoco se percibe que los distintos niveles de la organización, diferentes al directivo, comprendan la dimensión. de su papel en la articulación estratégica.  
El Plan estratégico se encuentra publicado en la Página Web del Ministerio. A su vez, se registraron eventos de socialización y de interlocución permanente de la oficina de planeación con la organización para la construcción efectiva y el seguimiento de los planes.</t>
  </si>
  <si>
    <r>
      <t xml:space="preserve">Se requiere irrigar la formación y la comunicación en relación a los objetivos y metas estratégicas del Ministerio con todos los funcionarios de la entidad, permitiendo sensibilizar e interiorizar </t>
    </r>
    <r>
      <rPr>
        <sz val="11"/>
        <rFont val="Arial Narrow"/>
        <family val="2"/>
      </rPr>
      <t>las estrategias institucionales en el desarrollo individual de las competencias de cada servidor público.  Po otro lado, no se socializan resultados y avances de las metas y los objetivos estratégicos.</t>
    </r>
  </si>
  <si>
    <t>https://sig.minjusticia.gov.co/ Procesos estratégicos/Gestión de la Información y las Comunicaciones</t>
  </si>
  <si>
    <t>La entidad cuenta en su mapa de procesos con parámetros de comunicación interna y externa, Guía Gestión de la Comunicación Interna y Externa y Manual de Comunicaciones. La OCI considera que la comunicación interna es jerarquizada y vertical hacia abajo y no existen mecanismos que faciliten la comunicación hacia arriba.
La OAP reporta a 31 de diciembre; "Se instituyó el proceso de gestión de la información y las comunicaciones, el cual determina las actividades para la gestión de la comunicación, en el cual se presentan los siguientes documentos: 
M-IC-01 manual de comunicaciones
G-IC-01 comunicación interna y externa
G-IC-02 redes sociales
G-IC-03 contenido web
G-IC-04 voceros
https://sig.minjusticia.gov.co/"</t>
  </si>
  <si>
    <r>
      <t xml:space="preserve">La entidad ha establecido lineamientos en relación con la comunicación externa a través de la caracterización del proceso, el Manual y la Guía de Comunicación. No obstante, persisten problemas asociados a la implementación de controles los cuales obedecen a tres factores:
1. Deficiencias en la ejecución de los controles establecidos.
2. Problemas de confiabilidad de la información respecto de fuentes internas y software.
3. La Dirección de Tecnología, no contempla controles para la gestión de proveedores de TI, es por eso, que por medio de la auditoría de HW y SW, se viene adelantando un plan de mejoramiento para definir una política de gestión con proveedores, la cual contemple controles en todas las actividades realizadas por los proveedores. 
</t>
    </r>
    <r>
      <rPr>
        <sz val="11"/>
        <rFont val="Arial Narrow"/>
        <family val="2"/>
      </rPr>
      <t>La OCI, a diciembre 31 de 2021,  eleva la calificación amparado en lo siguiente: 1) El reporte de OAP señala que, en cabeza de la Oficina de Prensa y Comunicaciones, el Ministerio cuenta con el Manual de Comunicaciones y las guías publicadas en la web –SIG dado que son los lineamientos impuestos para facilitar la comunicación interna y externa de la entidad. Documentos que son ajustados de acuerdo a lo requerido. RUTA: https://sig.minjusticia.gov.co/   Procesos estratégicos, Gestión de la Información y las Comunicaciones. M-IC-01 manual de comunicaciones; G-IC-01 comunicación interna y externa; G-IC-02 redes sociales;  G-IC-03; contenido web; G-IC-04 voceros.
En este orden de ideas, es claro que los controles existen. No obstante, se sigue recomendando al área TIC que supere las debilidades planteadas en esta matriz y particularmente las que se incorporaron en esta casilla en pasada ocasión.</t>
    </r>
  </si>
  <si>
    <t>El proceso de gestión de la comunicación externa contempla los canales conforme a la naturaleza de la información. Prensa, radio, TV y redes sociales son utilizados para distintos ámbitos de generación de la información.
Por otro lado, existe una guía y manual para la comunicación interna y externa clasificadas en oficiales o públicas y correspondencia personal o privada.
La entidad tiene actualmente publicado los instrumentos de gestión de información pública en el sitio web oficial del Ministerio de Justicia y del derecho.  Estos Documentos están publicados en el link www.minjusticia.gov.co/Transparencia
Numeral 7 - Instrumentos de gestión de información pública.
La OCI evidencia que en el Manual de comunicaciones en el numeral 3.3  Política de comunicación interna y externa y lineamientos establece que la comunicación producida por el MJD debe ofrecer beneficios a los destinatarios y la información debe
provenir de fuentes totalmente confiables; contar con procesos y canales de fácil acceso que garanticen que la información llegue a cada parte interesada en cumplimiento del Pacto por la Legalidad, fortaleciendo la relación Estado – Ciudadano. Adicionalmente, en la guía de comunicación interna y externa en el numeral 4.2.3 Canales de comunicación externa, literal C, envío de información, menciona que los datos a divulgar deben estar previamente aprobados por el área considerada como fuente y la coordinación de la Oficina de Prensa y Comunicaciones, dando así solución a los problemas de confiabilidad de la información.
Por otra parte, en el desarrollo del proceso de comunicación externa, el MJD acudirá, como primera instancia, a los medios de comunicación masiva y a las redes sociales para divulgar las diferentes noticias y demás temas de interés sobre la gestión del Ministerio y de sus funcionarios y también implementará estrategias y canales que le permitan a la entidad socializar la información con su público objetivo, con la cooperación de la Subdirección de Gestión de Información en Justicia.</t>
  </si>
  <si>
    <r>
      <t>El Ministerio de Justicia ha definido lineamientos con relación a los canales de comunicación externa, relacionados con el 1. Uso de redes sociales. 2. Política editorial en la Web. 3. Comunicaciones oficiales o públicas.</t>
    </r>
    <r>
      <rPr>
        <sz val="11"/>
        <rFont val="Arial Narrow"/>
        <family val="2"/>
      </rPr>
      <t xml:space="preserve">
A diciembre 31 de 2021 la OCI eleva el rango de calificación arropado en las siguientes circunstancias: 1) El reporte OAP señala que la Oficina de Prensa y Comunicaciones produce información del Ministerio y la difunde hacia el exterior, a los canales de comunicación masivos nacionales, convirtiéndose de este modo en la comunicación externa, pero sin canales propios. Adicionalmente, cuenta con redes sociales en los cuales se presenta la información relevante de la entidad y se generan canales abiertos de comunicación. 2) La confiabilidad de la información se asegura a través del procesamiento de aquella por parte de diferentes dependencias, sin que necesariamente ello signifique que los SW arrojan información confiable. </t>
    </r>
    <r>
      <rPr>
        <sz val="11"/>
        <color rgb="FF000000"/>
        <rFont val="Arial Narrow"/>
        <family val="2"/>
      </rPr>
      <t xml:space="preserve">
</t>
    </r>
    <r>
      <rPr>
        <sz val="11"/>
        <rFont val="Arial Narrow"/>
        <family val="2"/>
      </rPr>
      <t xml:space="preserve">
</t>
    </r>
    <r>
      <rPr>
        <sz val="11"/>
        <color rgb="FFFF0000"/>
        <rFont val="Arial Narrow"/>
        <family val="2"/>
      </rPr>
      <t xml:space="preserve">
</t>
    </r>
  </si>
  <si>
    <t>El Ministerio cuenta con un proceso de gestión de la correspondencia, que administra la información entrante, su procesamiento y salida. Así mismo, se cuenta con el manual de archivo y correspondencia (M-GD-02) el cual fue actualizado en el mes de diciembre de 2020 .</t>
  </si>
  <si>
    <t xml:space="preserve">Teniendo en cuenta los criterios definidos en los procesos y procedimientos, desde la tercera línea de defensa se han identificado debilidades en la correcta clasificación de la correspondencia (Tipología y distribución).
La OCI ha señalado la importancia realizar procesos de socialización y capacitación con el Talento Humano que desarrolla la labor de radicación de correspondencia.
La OCI, a diciembre 31 de 2021, eleva el rango de calificación sobre las siguientes bases: 1) A raíz de Informe OCI:  El Ministerio de Justicia y del Derecho continúa cumpliendo en materia de atención a las PQRSD, ofreciendo diversidad de medios que le facilitan al ciudadano la prestación de los diferentes asuntos, así como promoviendo el trámite y gestión de los mismos. El pasado 23 de junio de 2021, se socializó la Resolución 0163 de 2021, que reglamenta el trámite del derecho de petición al interior de la entidad. También se observó que por memorando MJD-MEM21-0007523 del 23 de septiembre de 2021, el Secretario General socializó recomendaciones para fortalecer la gestión de PQRSD. También se observó que tanto, el manual del servicio al ciudadano de código: M-GG-01, como el procedimiento de gestión de requerimientos de los grupos de interés, de Código P-GG-01, fueron actualizados, el 9 de diciembre de 2021, Los ciudadanos y grupos de interés en un 98,65%, usan medios digitales (correo electrónico y WEB) para presentar sus PQRSD ante el MJD,  Se observó que, el GSC realizó diversos requerimientos funcionales al GGD y a la Subdirección de Tecnologías y Sistemas de Información del Ministerio, para mejorar el sistema de gestión documental; que este año fue objeto de actualización en sus módulos y funcionalidades. El proceso de gestión de las PQRSD se desarrolla en el sistema de gestión documental EPX, que de acuerdo al contrato N° 505 de 2021, por 850 millones, actualmente en ejecución, prevé mejoras en ese software, para la actualización del sistema (hoy llamado SGDEA) a la versión “Estándar Core”. Desde el lanzamiento de la actualización, el 6 de diciembre de 2021, se han presentado algunos inconvenientes para todos los miembros del MJD (clientes del aplicativo).  Se genera una alerta temprana para que se corrijan las deficiencias que los usuarios han advertido en el funcionamiento del sistema, que impacta directamente la gestión de las PQRSD ; por lo cual se esperaría que las fallas y requerimientos posteriores sean mínimos, por haber pasado por una etapa de pruebas funcionales antes de pasar a producción. En el semestre evaluado se presenta una mejora en la calificación de la percepción ciudadana, pasando de un puntaje promedio de 59,65%, en el semestre anterior, a un puntaje de 88,35% en este, frente a la atención de los requerimientos ciudadanos. La SCFSQE, registró que de las peticiones que se le asignaron, el 0,042% presentaron tiempos de respuesta más allá de lo normado, cumpliendo en un 99,958 % con los términos establecidos. Por otra parte, el Informe OCI respecto de la atención de requerimientos provenientes de organismos de control del Estado, arrojó un 99,4% de cumplimiento a satisfacción con sentido de oportunidad, calidad y completitud, teniendo en cuenta que de 983 requerimientos solo tuvieron demoras ligeras de un día o dos, 6 casos..  
</t>
  </si>
  <si>
    <t>El Ministerio cuenta con un procedimiento que incorpora el desarrollo de una encuesta para validar el servicio, tanto para comunicaciones como para servicio al ciudadano. La entidad cuenta con procesos y procedimientos de evaluación y seguimiento, y en particular, con el procedimiento de auditoría que contempla los distintos alcances de cada plan de auditoría. 
El Grupo de Servicio al Ciudadano en el primer semestre 2021 realizó mediciones periódicas de la percepción de la atención de los grupos de interés sobre la atención recibida por los diferentes canales dispuestos para tal fin, de acuerdo con los lineamientos documentados en el Proceso Gestión de la Relación con los Grupos de Interés a través del Manual de Servicio al Ciudadano M-GG.01 y el procedimiento de Gestión de Requerimientos P-GG-01. Esta evaluación cuenta con el indicador de gestión “Percepción de la ciudadanía frente a la atención prestada a través de los canales oficiales de servicio del MJD habilitados”, el cual se mide, se reporta trimestralmente al SIG y se incluye dentro del informe de PQRD que se remite con la misma periodicidad al señor Ministro.
En su proceso de gestión de la comunicación externa se incorporan controles que facilitan dicha actividad. A juicio de la OCI (informe pormenorizado) la labor es empañada por la falta de información confiable e idónea proveniente de las distintas fuentes internas y software, lo cual implica diversos mecanismos de validación. "En cabeza de la Oficina de Prensa y Comunicaciones, el Ministerio  continua ajustado al Manual de Comunicaciones y las guías publicadas en la web  dado que son los lineamientos impuestos para facilitar la comunicación interna y externa de la entidad 
M-ic-01 manual de comunicaciones
G-ic-01 comunicación interna y externa
G-ic-02 redes sociales
G-ic-03 contenido web
G-ic-04 voceros.</t>
  </si>
  <si>
    <t xml:space="preserve">Para la efectividad se hace necesario que la Oficina de Comunicaciones y el Grupo de Servicio Ciudadano, realicen una autoevaluación que le permita medir el impacto en los distintos medios y redes para generación acciones de mejora continua.
A diciembre 31 de 2021, la OCI eleva el nivel de calificación amparado en el reporte OAP que determina lo siguiente: El Grupo de Servicio al Ciudadano en el cumplimiento de su función, durante el transcurso de  2021 realizó mediciones periódicas de la percepción de la atención de los grupos de interés sobre la atención recibida por los diferentes canales dispuestos para tal fin, de acuerdo con los lineamientos documentados en el Proceso Gestión de la Relación con los Grupos de Interés a través del Manual de Servicio al Ciudadano M-GG.01 y el procedimiento P-GG-01. Informes que se encuentran publicados en la página web del Ministerio. Así mismo, contamos con el indicador de gestión “Percepción de la ciudadanía frente a la atención prestada a través de los canales oficiales de servicio del MJD habilitados”, el cual se mide, se reporta trimestralmente al SIG y se incluye dentro del informe de PQRD que se remite con la misma periodicidad al señor Ministro, se pública en la página web institucional, se socializa a los facilitadores de PQRD de las dependencias y se presenta ante el Comité de Gestión y Desempeño Institucional. Por otro lado, contamos con la actividad “Medir la percepción ciudadana sobre la atención por los diferentes canales del MinJusticia dispuestos para tal fin” dentro del plan de participación ciudadana 2021, para lo cual realizó una primera entrega con medición semestral, la cual se publicó en el portal institucional en el marco de la transparencia activa, como se ha realizado en vigencias anteriores: https://www.minjusticia.gov.co/servicio-al-ciudadano/informes-percepcion-ciudadana  También existe el instrumento de transparencia adoptado a través de la Resolución 0082 de 2020, Esquema de Publicación de Información, el cual fue construido por la Subdirección de Información en Justicia conforme a lo establecido en la Ley 1712 de 2014 y el Decreto 103 de 2015. En dicho instrumento se establece las demás dependencias responsables de la producción de contendidos para la página web, así como las responsables de la custodia o control de la información. En este sentido, la OCI advierte la efectividad del criterio en tanto que se cuenta con los procesos y procedimientos y estos se cumplen a cabalidad. </t>
  </si>
  <si>
    <t xml:space="preserve">Si bien la entidad realiza una caracterización de grupos de interés, dicha caracterización es susceptible de mejora, a fin de establecer una verdadera priorización de los steakholders. Se debe realizar un análisis que permita focalizar los esfuerzos del Ministerio de Justicia y del Derecho en grupos que potencialmente impacten a la entidad. Si bien se han identificado grupos de valor por dependencias, no existe una visión institucional que los condense y priorice. 
La OCI recomienda realizar una evaluación de la caracterización.
La OCI eleva el nivel de calificación apoyado en las razones que esgrime el GSC en el reporte OAP, pues se dio cumplimiento a:1. Se articuló con el DAFP y ejecutó una jornada de capacitación especializada sobre caracterización de grupos de interés a la cual asistieron los enlaces de participación y de dependencias líderes de política de gestión y desempeño del MinJusticia. 2. Se preparó, convocó y dictó charla sobre caracterización de grupos de interés para las estrategias de participación ciudadana al equipo líder de Rendición de Cuentas de la Entidad y de los dos viceministerios. Por otro lado, es importante precisar que dentro del proceso de Gestión de Relación con Grupos de Interés existe la G-GG-01 Guía de Identificación y Caracterización de Grupos de Interés de la Entidad, construida en concordancia con los lineamientos del MIPG (Guías DNP y Secretaría de Transparencia), en el numeral 4.4 Roles Para La Implementación de Ejercicios de Caracterización de Grupos de Interés, establece que, para el adecuado desarrollo de ejercicios de caracterización de grupos de interés, es fundamental tener en cuenta cualquier dependencia de la Entidad, por requerimiento o lineamiento MIPG puede liderar y realizar ejercicios de caracterización y que es responsable de realizar “revisión anual de la caracterización y determina la necesidad de actualización". En este sentido, con corte diciembre de 2021 se realizó la revisión y actualización anual de la caracterización de grupos de interés relevantes para las estrategias de participación de la Entidad, tal y como se encuentra consignado en el PAAC 2021. Respecto a la caracterización de grupos interesados en la Rendición de Cuentas, se debe tener en cuenta que existe una excepción metodológica, pues el Manual Único de Rendición de Cuentas – MURC Versión 2. da lineamientos propios para este ejercicio, los cuales son diferentes a los definidos en las guías de caracterización referidas en el Manual Operativo de MIPG. Dichos lineamientos del MURC contemplados en su instrumento 7 “Mapa de actores y grupos interesados”, se han implementado  por el GSC y el equipo líder de RdC de la Entidad desde la vigencia 2019, los resultados pueden consultarse en el portal institucional: https://www.minjusticia.gov.co/participe/caracterizaci%C3%B3n-de-grupos-de-inter%C3%A9s Por lo anterior, la misma G-GG-01 Guía de Identificación y Caracterización de Grupos de Interés de la Entidad, contempla 3 niveles de caracterización, donde el “Nivel 1” corresponde al alcance de caracterización exigido por el MURC, incluso la misma Guía presenta un ejemplo en la gráfica “4. Mapeo de grupos de interés de la estrategia para la mejora en el sistema carcelario y penitenciario” del documento. También se avanzó en la caracterización general de los grupos de interés usuarios de canales de atención, y de los ciudadanos que asistieron a las actividades de participación ciudadana, lo cual se ha realizado de la mano de los ejercicios de medición de percepción y consulta de expectativas, y de registraron los resultados en el documento “Alineación estratégica e identificación de la situación actual de la relación con los grupos de interés “, que puede consultarse en la página web de la Entidad en https://www.minjusticia.gov.co/servicio-ciudadano/Imagenesparticipa/InformeResultados/Alineacion-estrategico-estado-actual-proceso_GG_2021_publicado.pdf  y en https://www.minjusticia.gov.co/servicio-al ciudadano/informes-percepción-ciudadana De acuerdo con los lineamientos de MIPG, cualquier dependencia del Ministerio puede tener la competencia para caracterizar grupos de interés, lo cuales se clasifican en:
• Grupos de interés internos: son aquellos grupos imprescindibles para la operación de la Entidad, es decir, todos aquellos que tienen una relación laboral o contractual con el Ministerio, como lo son los servidores públicos y contratistas, que adelante llamaremos “Clientes Internos”.  Quién los caracteriza: la dependencia que los caracteriza según MIPG - Dimensión Talento Humano es el Grupo de Gestión Humana. • Grupos de interés primarios o grupos de valor: son los destinatarios de los productos y/o servicios que el Ministerio ofrece en el marco del desarrollo de su cadena de valor, en cumplimiento de su misión (usuarios de la oferta institucional). Ejemplo: usuarios de trámites, población privada de la libertad, conciliadores en equidad, etc.  Quién los caracteriza: según lo expuesto, reiterar que dependencia que los caracteriza según MIPG según MIPG - Dimensión Estrategia es la Oficina Asesora de Planeación en primer y segundo nivel, y en tercer nivel de profundización las dependencias responsables de la oferta institucional. 
En este momento la OAP por competencia (líder de la política de planeación institucional) con el acompañamiento del GSC, realizó en 2020 la labor de caracterización de la oferta institucional, y dentro de ello de los grupos de valor (usuarios) e incluso grupos de interés, ya que con las competencias de la Entidad establecidas en el Decreto 1427 de 2017 y el nuevo mapa de procesos de la Entidad, se requirió actualización.  • Grupos de interés secundarios: corresponde a aquellos que no participan directamente en el intercambio de productos y/o servicios del Ministerio, pero que pueden verse afectados económica, ambiental y socialmente por las acciones de esta. Ejemplo: las ONG ́s, las universidades, órganos de control, entre otros. Quién los caracteriza: Las dependencias que lo requieran por demanda de planes, proyectos, programas y/o funciones. Queda pendiente que la DTGIJ  adelante la tarea de identificar los grupos de interés TI de las dependencias del Ministerio.  Se realiza la caracterización de usuarios en el marco de los ejercicios de rendición de cuentas, en el cual para la vigencia 2021 se realizaron 3 cafés del mundo y una audiencia pública de rendición de cuentas. Para cada uno se revisa y actualiza la caracterización de usuarios. 
</t>
  </si>
  <si>
    <t xml:space="preserve">La OCI, a raíz del reporte de la OPA, confirma que la calificación asciende por que los resultados de las mencionadas mediciones con sus respectivos análisis y recomendaciones para la mejora se documentaron y socializaron en: 
• Indicador de gestión “Percepción de la ciudadanía frente a la atención prestada a través de los canales oficiales de servicio del MJD habilitados”, el cual se mide, se reporta trimestralmente al SIG y se incluye dentro del informe de PQRD que se remite con la misma periodicidad al señor Ministro, se pública en la página web institucional, se socializa a los facilitadores de PQRD de las dependencias y se presenta ante el Comité de Gestión y Desempeño Institucional. 
• Por otro lado, contamos con la actividad “Medir la percepción ciudadana sobre la atención por los diferentes canales del MinJusticia dispuestos para tal fin” dentro del plan de participación ciudadana 2021, para lo cual se realizó una primera entrega con medición semestral, la cual se publicó en los portales institucionales en el mes de agosto en el marco de la transparencia activa: https://www.minjusticia.gov.co/servicio-al-ciudadano/informes-percepcion-ciudadana Se realiza evaluación de la percepción de los usuarios de los procesos misionales, para 2021 se realizó encuesta para SuinJuriscol y DMASC
</t>
  </si>
  <si>
    <t xml:space="preserve">La entidad considera evaluaciones externas. Ejemplo de ello, CGR, AGN, MinTIC y el DANE. Pero la entidad adolece de un modelo de gestión basado en normas internacionales de calidad como la ISO 9001, que podrían tornar más eficaz la visión externa de su funcionamiento. 
</t>
  </si>
  <si>
    <t>Manual de supervisión e interventoría M-GC-03</t>
  </si>
  <si>
    <r>
      <t>Los servicios tercerizados son evaluados por la supervisión y contienen riesgos contractuales identificados. La entidad cuenta con un manual de supervisi</t>
    </r>
    <r>
      <rPr>
        <sz val="11"/>
        <rFont val="Arial Narrow"/>
        <family val="2"/>
      </rPr>
      <t xml:space="preserve">ón e interventoría y procedimiento de supervisión de contratos y convenios, lineamientos que le permiten evaluar a través de los supervisores y la contratación de interventorías usando las herramientas diseñadas para el efecto. </t>
    </r>
    <r>
      <rPr>
        <sz val="11"/>
        <color theme="1"/>
        <rFont val="Arial Narrow"/>
        <family val="2"/>
      </rPr>
      <t xml:space="preserve">
</t>
    </r>
  </si>
  <si>
    <t>Se evidencia en la página web la publicación del I, II y III trimestre de 2021 de la información, quejas y reclamos. 
De igual forma se publicaron los resultados del informe de las encuestas de percepción y los indicadores de atención al ciudadano en el numeral 4.11 en el botón de Transparencia.</t>
  </si>
  <si>
    <t>Fortalezas
El lineamiento 16.1, 16.2, 16.3, 16.4, 17.1, 17.2, 17.3, 17.4, 17.6 17.7, 17.8, 17.9 se encuentra presente en el Ministerio y Funcionando.
Debilidades:
Los lineamientos 16.5, 17.5 requieren de un plan de mejora debido a que presentan errores en su diseño, control e implementación.</t>
  </si>
  <si>
    <t>Fortalezas:
Los lineamientos 1.1, 1.3, 1.4, 2.1, 2.2, 2.3, 3.2, 4.1, 4.2, 4.4, 4.5, 4.6, 5.1, 5.2, 5.3, 5.5, 5.6 se han implementado en la entidad.
Debilidades:
Lineamientos.
1.2, 1.5, 3.1, 3.3, 4.3, 5.4, 4.7 requieren se un plan de mejora debido a que presentan errores en su diseño, control e implementación.</t>
  </si>
  <si>
    <t>Fortalezas
Los lineamientos 10.2, 11.4, 12.1, 12.2, 12.3, 12.4, 12.5 se encuentran presentes en el Ministerio y Funcionando.
Debilidades:
Lineamientos. 10.1, 10.3, 11.1, 11.2, 11.3 requieren de un plan de mejora debido a que presentan errores en su diseño, control e implementación.</t>
  </si>
  <si>
    <t>Fortalezas:
Los lineamientos6.1, 6.2, 6.3, 7.1, 7.2, 7.3, 7.4, 7.5, 8.3, 9.4, 9.5 se han implementado en la entidad.
Debilidades: 
Lineamientos.8.1, 8.2, 8.4, 9.1, 9.2, 9.3 requieren de un plan de mejora debido a que presentan errores en su diseño, control e implementación.</t>
  </si>
  <si>
    <t>Se requiere irrigar la formación y la comunicación en relación a los objetivos y metas estratégicas del Ministerio con todos los funcionarios de la entidad, permitiendo sensibilizar e interiorizar las estrategias institucionales en el desarrollo individual de las competencias de cada servidor público.  Po otro lado, no se socializan resultados y avances de las metas y los objetivos estratégicos.</t>
  </si>
  <si>
    <t>Canal de denuncia: https://www.minjusticia.gov.co/servicio-al-ciudadano/denuncie-casos-de-corrupcion</t>
  </si>
  <si>
    <t>Existe una línea de denuncia para atender las conductas de acoso sexual y laboral.</t>
  </si>
  <si>
    <t>La política de integridad del MJD adoptada por resolución 1820 de 2020, establece los canales de denuncia.</t>
  </si>
  <si>
    <t>La entidad exige la figura de gerente de proyecto certificado en PMI</t>
  </si>
  <si>
    <t>Sistema de Estadística de Justicia</t>
  </si>
  <si>
    <t>Observatorio de Política Criminal</t>
  </si>
  <si>
    <t>CICAP</t>
  </si>
  <si>
    <t>SIIJT</t>
  </si>
  <si>
    <t>Esquema de Publicación Minjusticia 2021.xlsx</t>
  </si>
  <si>
    <t>Seguimiento PAAC, PEI, PAI</t>
  </si>
  <si>
    <t>Inducción PEI,presupuesto, SIG.</t>
  </si>
  <si>
    <t>Acta CICCI del 23 de noviembre de 2021</t>
  </si>
  <si>
    <r>
      <t xml:space="preserve">Aunque existe un mecanismo para determinar el conflicto de interés por parte de los funcionarios y contratistas vinculados en la entidad, no se ha definido un mecanismo para realizar el monitoreo de los conflictos de interés identificados, no existen lineamientos pautas o guías metodológicas para le gestión y tratamiento de los conflictos de interés y tampoco se desarrolla una valoración del impacto de los conflictos de interés en la entidad.
Podría establecerse un listado de los posibles conflictos de interés (Reportados) en los niveles directivos y asesor que son tomadores de decisiones, para ser presentados al señor ministro con el fin de que adopte las decisiones cuando haya lugar.
Con corte a 30 de junio de 2020 la evaluación de efectividad se mantiene en 2.
</t>
    </r>
    <r>
      <rPr>
        <u/>
        <sz val="11"/>
        <rFont val="Arial Narrow"/>
        <family val="2"/>
      </rPr>
      <t xml:space="preserve">
</t>
    </r>
    <r>
      <rPr>
        <sz val="11"/>
        <rFont val="Arial Narrow"/>
        <family val="2"/>
      </rPr>
      <t xml:space="preserve">
</t>
    </r>
  </si>
  <si>
    <t>Aunque existe un mecanismo para determinar el conflicto de interés por parte de los funcionarios y contratistas vinculados en la entidad, no se ha definido un mecanismo para realizar el monitoreo de los conflictos de interés identificados, no existen lineamientos pautas o guías metodológicas para le gestión y tratamiento de los conflictos de interés y tampoco se desarrolla una valoración del impacto de los conflictos de interés en la entidad.
Podría establecerse un listado de los posibles conflictos de interés (Reportados) en los niveles directivos y asesor que son tomadores de decisiones, para ser presentados al señor ministro con el fin de que adopte las decisiones cuando haya lugar.
Con corte a 30 de junio de 2020 la evaluación de efectividad se mantiene en 2.</t>
  </si>
  <si>
    <t xml:space="preserve">El Ministerio de Justicia cuenta con un mecanismo de denuncia general para la ciudadanía, el cual puede ser usada por los servidores de la entidad. En ese sentido, no se ha establecido una línea interna de denuncia sobre irregularidades.
La Alta Dirección generó una Guía para adelantar el tramite de  denuncias por presuntas conductas de acoso sexual y laboral G-TH-10 y H-TH-11, los cuales se encuentran publicados en el SIG. 
En el segundo semestre de 2021, el Equipo de Gestión Integra del Ministerio de Justicia y del Derecho con el apoyo del Departamento de Función Pública, realizó una conferencia denominada ​​"La integridad en Colombia: sus pasos"  en la que se presentaron los canales de denuncias existentes.
</t>
  </si>
  <si>
    <t>La Guía de Gestión de Riesgos establece las responsabilidades del monitoreo y seguimiento (2da Línea - Oficina Asesora de Planeación) frente a la ejecución de los controles y las actividades de los planes de tratamiento (ejecutados por 1ra Línea) y presenta los resultados y modificaciones requeridas a la Línea Estratégica. 
Los Comités Institucionales y las disposiciones legales aplicables e internas definen los responsables (1ra y 2da Línea), la periodicidad y los estándares de reporte de temas críticos. 
La 3ra Línea de Defensa presenta los resultados de temas claves ante la Línea Estratégica - Comité Institucional de Coordinación de Control Interno. 
Los reportes de información presentados desde la segunda línea de defensa han permitido que la Alta Dirección de la entidad puedan tomar decisiones frente a asuntos críticos.
El equipo directivo del MJD se reúne de manera periódica y realiza seguimiento de las metas y objetivos de la entidad de acuerdo con los reportes de la segunda línea de defensa.</t>
  </si>
  <si>
    <t xml:space="preserve">
Desde la Alta Dirección de la Entidad se realiza seguimiento y control de los recursos financieros de la entidad, periódicamente se analiza el nivel de avance y se impulsa continuamente la correcta ejecución del presupuesto. Por otro lado, el Grupo de Gestión Financiera, monitorea de forma continua la situación financiera de la entidad y genera advertencias y alertas tempranas a las dependencias responsables que presentan un nivel insuficiente de ejecución presupuestal y reservas. Finalmente la OCI solicita la explicación de dichos inconvenientes.
La 3ra Línea de defensa evidenció que la 2da Línea - Dirección Financiera presenta a la Línea Estratégica la información Financiera y Presupuestal mediante los Estados Financieros, estos son firmados por el Ministro y publicados en: https://www.minjusticia.gov.co/ministerio-co/informacion-financiera-contable/estados-financieros
Por otro lado, en el Comité Técnico de Sostenibilidad Contable el Director Financiero presenta toda línea técnica en relación con el proceso contable de la entidad.</t>
  </si>
  <si>
    <t>La Línea Estratégica reglamentó mediante Resolución el Comité Institucional de Coordinación de Control Interno. Durante el primer semestre de 2022 se realizó la sesión del 15 de junio, el cual ha funcionado de manera periódica y se articula de manera armónica con los miembros del Comité Institucional de Gestión y Desempeño</t>
  </si>
  <si>
    <t>La Línea Estratégica con base en las información suministrada por la 2da y 3ra Línea de Defensa establece compromisos de presentación de informes ejecutivos relacionados con las acciones pertinentes para corregir las desviaciones y cumplir las metas y objetivos institucionales. 
Los reportes de información han servido como insumo para ajustar planes de trabajo y realizar seguimiento periódico con las dependencias responsables de objetivos y metas institucionales, lo cual ha permitido tomar decisiones a tiempo.</t>
  </si>
  <si>
    <t xml:space="preserve">Se realiza gestión del cambio sobre procesos pero no se mide su impacto desde la primera y segunda  línea de defensa. La OCI evalúa dichos ajustes en función de auditoría sobre procesos con enfoque en riesgos.
Durante la vigencia 2022, la Oficina Asesora de Planeación adelantó con los líderes de procesos, la revisión y actualización de los riesgos de acuerdo con la Guía de Administración de Riesgos del DAFP. </t>
  </si>
  <si>
    <t>En el marco del Sistema Integrado de Gestión la 2da Línea de Defensa - Oficina Asesora de Planeación establece los lineamientos para una adecuada actualización durante el segundo trimestre de 2022 sobre los procedimientos, guías y demás documentación de los procesos por parte de los líderes de proceso (1ra y 2da Línea de Defensa) teniendo en cuenta los cambios internos y externos que los puedan afectar
Actualmente la 2da línea de defensa se encuentra en proceso de revisión y actualización de la Guía de Riesgos, atendiendo las recomendaciones de la 3ra línea de defensa (Oficina de Control Interno) y las observaciones resultantes en la auditoría interna y externa de calidad.
El MJD ha promovido esfuerzos para avanzar en la implementación de las líneas de defensa en la entidad. En tal sentido, la OCI reconoce los esfuerzos y acciones encaminadas a 1: identificar los riesgos por parte de los lideres de los procesos, 2. Realizar monitoreo por parte de la Oficina de Planeación y 3. Evaluar de forma periódica la aplicación de controles respecto de los riesgos identificados. 4. Promover cambios y ajustar los procesos de la entidad. No obstante, pese a los cambios y actualizaciones de los procesos, existe oportunidad de mejora para documentar los cambios en el entorno interno y externo en la gestión de riesgos y realizar un monitoreo permanente.</t>
  </si>
  <si>
    <t>La Línea Estratégica con base en las información suministrada por la 3ra Línea de defensa, conoce los resultados de las diferentes auditorias  y seguimientos, y establece compromisos de presentación de informes ejecutivos y otras actividades que deben realizar la 1ra y 2da línea relacionados con las acciones pertinentes para corregir las desviaciones y promover la mejora institucional. 
La 1ra y 2da Línea analiza los informes presentados por la 3ra Línea y formulan las mejoras por medio del procedimiento establecido por la Oficina Asesora de Planeación - 2da Línea de Defensa. 
La 3ra  línea de defensa - Oficina de Control Interno analiza el avance de las acciones de mejora que se plantean a través de los Planes de Mejoramiento por Procesos e Institucional de manera periódica dos veces por año.</t>
  </si>
  <si>
    <t xml:space="preserve">El plan Anual de auditoría fue aprobado por el CICCI, mediante acta del 23 de noviembre de 2021. 
Cada año el CICCI aprueba el plan que, además, tiene seguimiento a través de dicho comité, quien aprueba los ajuste del mismo. </t>
  </si>
  <si>
    <t>La entidad ha avanzado en la articulación de la planeación estratégica a su misión y visión. Falta realizar un análisis de impacto periódico por parte de la alta dirección de los objetivos establecidos.
Si bien la Oficina Asesora de Planeación realiza un seguimiento del  plan estratégico del MJD, se debe realizar un análisis de impacto,  especialmente en espacios como rendición de cuentas.
No obstante lo anterior, la OCI realiza una evaluación de impacto a través de las iniciativas estratégicas en el PAI, que permiten en cumplimiento de los objetivos estratégicos del PEI.</t>
  </si>
  <si>
    <t>Aunque se reconoce que desde la 2da línea han realizado esfuerzos en la actualización de los riesgos, se evidencia debilidades en la formulación de riesgos y controles por parte de la 1ra línea de defensa.  Se recomienda a la OAP, fortalecer escenarios de asesoría y acompañamiento a los líderes de procesos en la gestión del riesgo, ya que se ha evidenciado en los informes realizados por la 3ra línea de defensa, las debilidades en la identificación de riesgos y en la estructura de los controles. 
Adicionalmente, se recomienda que se analice la posibilidad de evaluar la periodicidad para los riesgos que se encuentren en cada una de las zonas de riesgo, ya que se requiere contar con un monitoreo de mayor frecuencia cuando un riesgo este en zona de riesgo extrema, en contraste, con aquel que se encuentre en zona de riesgo baja.
Se recomienda una vez se actualice la Guía de Riesgos se haga la socialización a la 1ra línea de defensa para su comprensión y actualización.</t>
  </si>
  <si>
    <t xml:space="preserve">La Alta Dirección ha desarrollado su ejercicio de revisión de controles con base en la información presentada por la 1ra, 2da y 3ra línea de defensa. Sin embargo, es susceptible de mejora la intervención de la OAP para documentar cambios en entorno y registrar e identificar fallas en los controles de los riesgos y en los documentos del proceso (caracterización, procedimiento); para que así, se tomen las acciones oportunas en función de mitigar y eliminar los riesgos de la entidad.
</t>
  </si>
  <si>
    <t xml:space="preserve">La Alta Dirección ha desarrollado su ejercicio de revisión de controles con base en la información presentada por la 1ra, 2da y 3ra línea de defensa. Sin embargo, es susceptible de mejora la intervención de la OAP para documentar cambios en entorno y registrar e identificar fallas en los controles de los riesgos y en los documentos del proceso (caracterización, procedimiento); para que así, se tomen las acciones oportunas en función de mitigar y eliminar los riesgos de la entidad.
</t>
  </si>
  <si>
    <t xml:space="preserve">El CICCI estableció los lineamientos para la administración de los riesgos en la entidad a través de la Guía de Administración de riesgos, y desde la 2da Línea de Defensa  la Oficina de Planeación brinda asesoría y orientación metodológica para la gestión de los riesgos en los diferentes procesos.
La 3ra Línea de defensa realiza evaluación y seguimiento a la metodología para la gestión de riesgos e informa los hallazgos detectados a la 1ra y 2da líneas de defensa y a la línea estratégica. Sin embargo, continúa evidenciando debilidades en la identificación y estructura de los riesgos y estructura de controles, así como la actualización del contexto por proceso, con el fin de monitorear los cambios en el entorno que pueden ser identificados por la 1ra y 2da línea de defensa y ser presentado en el Comité Institucional de Coordinación de Control Interno, para el análisis de la Línea Estratégica en evaluar nuevos riesgos o modificar los ya identificados. Es importante señalar que la última actualización del contexto estratégico y el diagnóstico se llevó a cabo en el 2019, y no se cuenta con diagnóstico por cada proceso para facilitar la identificación de posibles amenazas y riesgos para los procesos y la Entidad. 
Aún no se contempla una revisión de riesgos en actividades tercerizadas y tampoco la articulación de los riesgos; por otra parte, en la página web de la entidad no se advierte un producto en este sentido. Además, no se tiene definido metodología para realizar el monitoreo y seguimiento de los riesgos tercerizados y tampoco hay evidencia de la efectividad de los controles. </t>
  </si>
  <si>
    <t>Desde la 1a línea de defensa se debe avanzar en el análisis de riesgos de las actividades tercerizadas no solo aquellos contemplados en la matriz de riesgos contractual, sino en todo los que se generen como consecuencia del despliegue en la prestación del servicio de dichos terceros (Por lo menos los estratégicos). Así, como definir la metodología para el monitoreo y seguimiento de los riesgos tercerizados, incluyendo los riesgos contractuales.
Desde la 2a línea de defensa (principalmente la OAP) debe asesorar y acompañar el análisis de riesgos generados producto de las actividades tercerizadas. Se confirma la posición OCI, pues la oficina de planeación acudiendo a una versión del GGC señala que no hay actividades tercerizadas en el MJD, desconociendo la realidad del tema, como ya quedó previsto en la columna sobre "Explicación de cómo la Entidad evidencia que está dando respuesta al requerimiento". 
De acuerdo con lo anterior, se continua recomendando a la OAP y a los líderes de proceso en la identificación de riesgos asociados actividades tercerizadas, ya que desde la OCI se han presentado las observaciones en el informe anterior y en los diferentes informes de auditoría la identificación de este tipo de riesgo que puede conllevar a la materialización de los riesgos en la entidad y afectar la integridad y confidencialidad de la información de la entidad y de sus grupos de interés.
En la página web de la entidad, se encuentra desactualizada la información publicada del Mapa de riesgos que hace parte del micrositio del SIG.</t>
  </si>
  <si>
    <t xml:space="preserve">En la Guía Gestión de Administración de Riesgos no cuenta con el establecimiento de los niveles de aceptación del riesgo por parte de la entidad. La 2da línea de defensa se encuentra en proceso de la actualización de la Guía de Administración de Riesgos respondiendo a las observaciones de la 3ra línea de defensa.
Dentro de la actualización anual de las matrices de riesgos, la 3ra línea de defensa considera que la entidad debe avanzar principalmente en identificar los riesgos que podrían aceptarse para, posteriormente, generar monitoreos que adviertan cambios en sus condiciones. De esta manera se revisarían que los riesgos aceptados no cambien de nivel avalados por el líder del proceso. </t>
  </si>
  <si>
    <t xml:space="preserve">La 2da Línea de Defensa - establece lineamientos para la segregación de responsabilidades  en las matrices de riesgos y en los procedimientos de la Entidad los cuales son ejecutados por la 1ra y 2da Línea de Defensa.
Aunque el Ministerio de Justicia ha definido a través de diferentes instrumentos las funciones y competencias de las dependencias, existe deficiencia en la planta global de personal de la entidad lo cual afecta el cumplimiento y el rendimiento de las labores del Ministerio.
El GGH debe realizar un estudio en la entidad sobre cargas de trabajo que permita generar un diagnóstico de las cargas de trabajo de la planta de personal existente. 
La OCI confirma la posición anterior por cuanto, si bien la OAP manifiesta que: "En la identificación de procesos y procedimientos se identifican los responsables de la ejecución de las actividades operativas y las actividades de seguimiento, por esta razón se identifican las actividades de control y los encargados de las mismas", lo cual es cierto, no se ha superado la deficiencia de la planta de personal, circunstancia que hace ineludible atender la prestación del servicio institucional con una cantidad importante de contratistas de prestación de servicios . Por supuesto, es ajeno al MJD que no se obtenga la aprobación de Hacienda y de DAFP para la nueva planta, pero se debe seguir intentando el ajuste institucional para posibilitar el cumplimiento de sus competencias  a través de aquella. Por otra parte, existen grupos de trabajo en la entidad que no cuentan con personal; por ejemplo, el Grupo de Seguimiento al Plan Decenal del Sistema de Justicia en la Dirección de Justicia Formal. 
</t>
  </si>
  <si>
    <t xml:space="preserve">La 2da Línea de Defensa - establece lineamientos para la segregación de responsabilidades  en las matrices de riesgos y en los procedimientos de la Entidad los cuales son ejecutados por la 1ra y 2da Línea de Defensa.
Aunque el Ministerio de Justicia ha definido a través de diferentes instrumentos las funciones y competencias de las dependencias, existe deficiencia en la planta global de personal de la entidad lo cual afecta el cumplimiento y el rendimiento de las labores del Ministerio.
El GGH debe realizar un estudio en la entidad sobre cargas de trabajo que permita generar un diagnóstico de las cargas de trabajo de la planta de personal existente. 
La OCI confirma la posición anterior por cuanto, si bien la OAP manifiesta que: "En la identificación de procesos y procedimientos se identifican los responsables de la ejecución de las actividades operativas y las actividades de seguimiento, por esta razón se identifican las actividades de control y los encargados de las mismas", lo cual es cierto, no se ha superado la deficiencia de la planta de personal, circunstancia que hace ineludible atender la prestación del servicio institucional con una cantidad importante de contratistas de prestación de servicios . Por supuesto, es ajeno al MJD que no se obtenga la aprobación de Hacienda y de DAFP para la nueva planta, pero se debe seguir intentando el ajuste institucional para posibilitar el cumplimiento de sus competencias  a través de aquella. Por otra parte, existen grupos de trabajo en la entidad que no cuentan con personal; por ejemplo, el Grupo de Seguimiento al Plan Decenal del Sistema de Justicia en la Dirección de Justicia Formal. </t>
  </si>
  <si>
    <t xml:space="preserve">La entidad cuenta con el Manual de Supervisión e Interventoría y el procedimiento de Supervisión de Contratos y Convenios; y actualmente se encuentra en proceso de actualización de ambos documentos. 
La OCI considera que la entidad no ha definido los mecanismos para la administración de los riesgos contractuales para realizar seguimiento a los riesgos y controles relacionados con los productos y/o servicios tercerizados. Se recomienda desde la 2da línea de defensa asesorar y promover un ejercicio para la definición de dicho mecanismo. </t>
  </si>
  <si>
    <t>Aunque no se cuente con matrices específicas de roles y usuarios, en el desarrollo de actividades de la entidad existe una desagregación de funciones relacionadas con el nivel de intervención en las TI, dentro de la política de seguridad de la información. Por otro lado, la entidad a partir de las especificaciones técnicas de los contratos define roles y usuarios.
La OCI por medio del informe de auditoría asociado a la seguridad de la información recomienda la generación de la matriz de segregación de funciones, la cual determine las funciones y responsabilidades de los usuarios, lo cual impactaría en el desempeño y efectividad de las actividades desarrolladas por la entidad.
Con corte a 30 de junio de 2022, se mantiene la evaluación de la OCI.</t>
  </si>
  <si>
    <t>A pesar de contar con sistemas de información para la gestión misional de la entidad, estos no se interoperabilizan y tampoco se han diseñado sistemas de información que le permitan a la Entidad el captura yprocesamientos de los datos para transformarlos en la información requerida para la toma de decisiones. 
Existe oportunidad de mejora por parte de la entidad en dos aspectos; 
1. Desarrollar software al interior de la entidad que permita procesar la información capturada.
2. Realizar análisis y evaluar la información obtenida del software que se encuentra en funcionamiento en la entidad.
3. La correcta implementación y puesta en funcionamiento del SW adquirido, que permita procesar datos de información relevante para las dependencias.
Por otro lado, se requiere fortalecer  los sistemas de información con la interoperabilidad y controles en la adquisición de sistemas de información que fortalezcan al MJD en el desarrollo de sus actividades con el propósito de asegurar la confiabilidad de la información y permitir el uso continuo de estas herramientas. En el curso del presente semestre, la OCI pudo comprobar que se siguen adquiriendo SW (Daruma) que no garantizan la interoperabilidad con EPX y con otros SW del MJD, ni tampoco permiten automatizar el proceso de auditoría, muchos meses después de su adquisición.
A 30 de junio de 2022, la OCI continua la misma posición ya que no se alcanza los requerimientos de información esperados.</t>
  </si>
  <si>
    <t xml:space="preserve">
La entidad cuenta con los instrumentos de gestión de la información pública, tal como esta establecido en la resolución 1853 de 2021 (Indice de información clasificada y reservada , activos de información y esquema de publicación de la información), los cuales tienen un proceso de actualización anual de manera coordinada con todas las áreas, de acuerdo con lo definido por el Ministerio TIC,  publicados en la página web de la entidad en el botón de transparencia.  Actualmente se encuentra en proceso de actualización por parte de las áreas de la entidad. Así mismo se acompaña a las entidades del sector en la asesoría para la identificación de los activos de información. 
En la página web de la entidad se encuentra publicado el ïndice de información clasificada y reservada el inventario de información, sin embargo, se encuentra publicada información desactualizada, como es el caso de los riesgos que fueron actualizados por mesas de trabajo con los lideres de transparencia para la vigencia 2020 y que aún no se encuentran cargadas en la pagina web.
Se recomienda a la Dirección de Tecnología,  monitorear y efectuar controles para actualizar la información que debe ser publicada en cumplimiento en los dispuesto en el articulo 2 de la resolución 1853 del 2021 del MJD, y emitir la resoluciones para la adopción de los instrumentos de gestión de la información publica por el MJD.
</t>
  </si>
  <si>
    <t>El Ministerio de Justicia requiere diseñar instrumentos y mecanismos que permitan capturar información de los grupos de interés respecto de las funciones misionales que adelanta, lo cual permitirá apoyar los procesos de planeación de las diferentes dependencias. Desde la tercera línea de defensa se ha señalado la importancia de incorporar y procesar información proveniente de los grupos de interés. La Subdirección de Tecnología, no ha realizado una proyección sistémica de los datos con los que cuenta la entidad, adicional, la OCI en los diferentes informes ha manifestado la deficiencia que presentan los diferentes sistemas de información con los que cuenta la entidad para el procesamiento de datos que contribuyan al logro de objetivos y metas. No obstante, existe una multiplicidad de conjunto datos, estos no son completamente públicos, como tampoco son susceptibles todos de captura y procesamiento que permitan la transformación de la información para la ciudadanía en general. Por otra parte, algunos sistemas de información presentan dificultades con información desactualizada (Sistema de Información para la política criminal, Sistema de Estadística en Justicia, tableros de control del INPEC) afectando la disponibilidad de la información; otros presentan dificultad en el desempeño y rendimiento como el Sistema de Información Integral - módulo de auditoría, el cual se contemplaba implementar para la vigencia 2020 y aún se encuentra en implementación.
La Subdirección de Información en Justicia, cuenta con repositorio de necesidades de información recopilada por las áreas de la entidad para realizar la consulta de información requerida (intercambio de información, solicitud o convenio, dependiendo de la necesidad de la información solicitada), para garantizar la unificación y disponibilidad de la información.
Sin embargo, y de acuerdo con anteriormente expuesto, se detecta que existe una acción de mejora que no permite elevar la efectividad del criterio a 3.</t>
  </si>
  <si>
    <t>El Ministerio cuenta con procesos y lineamientos para facilitar la comunicación interna. No obstante, la Oficina de Control Interno considera que no existen espacios o mecanismos de participación, que permitan a funcionarios compartir apreciaciones con el cuerpo directivo, como; Buzón de sugerencias, periódicos, entre otros.
El Ministerio no ha definido mecanismos que faciliten la comunicación interna efectiva de arriba hacia abajo y de abajo hacia arriba, que permitan mejorar la fluidez de la comunicación interna. Por tanto, se mantiene la calificación en 2.</t>
  </si>
  <si>
    <t>1 DE ENERO DE 2022 A 30 DE JUNIO DE 2022</t>
  </si>
  <si>
    <t>Pese a que se actualizó el Manual de Supervisión de los Contratos y Convenios, la entidad tiene oportunidad de mejora frente a medir el impacto de los productos y servicios entregados por los contratistas de la entidad. 
Existe un procedimiento de Multas, Clausula Penal y Declaratoria de Caducidad Código PGC 03 el cual se aplica cuando los supervisores del contratista solicita adelantar un proceso sancionatorio.
En virtud de lo anterior, se confirma que la efectividad del criterio queda en 3.</t>
  </si>
  <si>
    <t>PGC -03 Procedimiento de Multas, Clausula Penal y Declaratoria de Caducidad</t>
  </si>
  <si>
    <t xml:space="preserve">Aún no se ha realizado una evaluación de los cambios en el contexto de la entidad que pueda afectar la gestión de riesgos. Se recomienda la actualización del contexto (factores internos, externos y de proceso) que puedan afectar a la entidad y a los procesos, con el fin de monitorear los cambios en el entorno que pueden ser identificados por la 1ra, 2da y 3ra línea de defensa y ser presentado en el Comité Institucional de Coordinación de Control Interno, para el análisis de la Línea Estratégica en evaluar nuevos riesgos o modificar los ya identificados. Teniendo en cuenta que la última actualización del contexto estratégico y el diagnóstico se llevó a cabo en el 2019, no se cuenta con diagnóstico por cada proceso para facilitar la identificación de posibles amenazas y riesgos para los procesos y la Entidad.
Siendo así, se recomienda establecer la actualización anual de las matrices con base en varios elementos como es el contexto interno y externo para así identificar los riesgos de calidad, de corrupción y de seguridad digital.
Se recomienda a la OAP, fortalecer escenarios de asesoría y acompañamiento a los líderes de procesos en la gestión del riesgo, ya que se ha evidenciado en los informes realizados por la 3ra línea de defensa, las debilidades en la identificación de riesgos y en la estructura de los controles. 
La OCI ha señalado en varias ocasiones que el Plan Anticorrupción adolece de  una identificación efectiva de controles adecuados para prevenir las amenazas de corrupción.
Adicionalmente, se recomienda que se analice la posibilidad de evaluar la periodicidad para los riesgos que se encuentren en cada una de las zonas de riesgo, ya que se requiere contar con un monitoreo de mayor frecuencia cuando un riesgo este en zona de riesgo extrema, en contraste, con aquel que se encuentre en zona de riesgo baja.
Se recomienda una vez se actualice la Guía de Riesgos se haga la socialización a la 1ra línea de defensa para su comprensión y actualización.
</t>
  </si>
  <si>
    <t>Aún no se ha realizado una evaluación de los cambios en el contexto de la entidad que pueda afectar la gestión de riesgos. Se recomienda la actualización del contexto (factores internos, externos y de proceso) que puedan afectar a la entidad y a los procesos, con el fin de monitorear los cambios en el entorno que pueden ser identificados por la 1ra, 2da y 3ra línea de defensa y ser presentado en el Comité Institucional de Coordinación de Control Interno, para el análisis de la Línea Estratégica en evaluar nuevos riesgos o modificar los ya identificados. Teniendo en cuenta que la última actualización del contexto estratégico y el diagnóstico se llevó a cabo en el 2019, no se cuenta con diagnóstico por cada proceso para facilitar la identificación de posibles amenazas y riesgos para los procesos y la Entidad.
Siendo así, se recomienda establecer la actualización anual de las matrices con base en varios elementos como es el contexto interno y externo para así identificar los riesgos de calidad, de corrupción y de seguridad digital.
Se recomienda a la OAP, fortalecer escenarios de asesoría y acompañamiento a los líderes de procesos en la gestión del riesgo, ya que se ha evidenciado en los informes realizados por la 3ra línea de defensa, las debilidades en la identificación de riesgos y en la estructura de los controles. 
La OCI ha señalado en varias ocasiones que el Plan Anticorrupción adolece de  una identificación efectiva de controles adecuados para prevenir las amenazas de corrupción.
Adicionalmente, se recomienda que se analice la posibilidad de evaluar la periodicidad para los riesgos que se encuentren en cada una de las zonas de riesgo, ya que se requiere contar con un monitoreo de mayor frecuencia cuando un riesgo este en zona de riesgo extrema, en contraste, con aquel que se encuentre en zona de riesgo baja.
Se recomienda una vez se actualice la Guía de Riesgos se haga la socialización a la 1ra línea de defensa para su comprensión y actualización.</t>
  </si>
  <si>
    <t>Fortalezas:
Los lineamientos 1.1, 1.3, 1.4, 2.1, 2.2, 2.3, 3.2, 4.1, 4.2, 4.4, 4.5, 4.6, 4.7, 5.1, 5.2, 5.3, 5.5, 5.6 se han implementado en la entidad.
Debilidades:
Lineamientos 1.2, 1.5, 3.1, 3.3, 4.3, 5.4 requieren se un plan de mejora debido a que presentan errores en su diseño, control e implementación.</t>
  </si>
  <si>
    <t>Fortalezas:
Los lineamientos 6.1, 6.2, 6.3, 7.1, 7.2, 7.3, 7.4, 7.5, 8.2, 8.3, 9.4, 9.5 se han implementado en la entidad.
Debilidades: 
Lineamientos 8.1, 8.4, 9.1, 9.2, 9.3 requieren de un plan de mejora debido a que presentan errores en su diseño, control e implementación.</t>
  </si>
  <si>
    <t>Fortalezas
Los lineamientos 10.2, 10.3, 11.4, 12.1, 12.2, 12.3, 12.4, 12.5 se encuentran presentes en el Ministerio y Funcionando.
Debilidades:
Lineamientos 10.1, 11.1, 11.2, 11.3 requieren de un plan de mejora debido a que presentan errores en su diseño, control e implementación.</t>
  </si>
  <si>
    <t>Fortalezas
Los lineamientos  13.2, 14.2, 15.1, 15.2, 15.3, 15.4, 15.5, 15.6, se encuentra presente en el Ministerio y Funcionando.
Debilidades: 
Los lineamientos 13.1, 13.3, 13.4, 14.1, 14.3, 14.4  requieren de un plan de mejora debido a que presentan errores en su diseño, control e implementación.</t>
  </si>
  <si>
    <t>Fortalezas
El lineamiento 16.1, 16.2, 16.3, 16.4, 16.5, 17.1, 17.2, 17.3, 17.4, 17.6 17.7, 17.8, 17.9 se encuentra presente en el Ministerio y Funcionando.
Debilidades:
El lineamiento 17.5 requieren de un plan de mejora debido a que presentan errores en su diseño, control e implementación.</t>
  </si>
  <si>
    <t>Buena parte de los elementos que integran el sistema de control interno que en el presente modelo se definen como criterios en cada componente de evaluación se encuentran presentes en el Ministerio de Justicia y del Derecho. Pese a lo anterior, se requieren esfuerzos para continuar integrándolos y desarrollarlos plenamente de cara a promover impactos que agreguen valor bien en la esfera de los productos y servicios ofrecidos a los ciudadanos y a los steakholders o también en el escenario de la satisfacción del cliente interno. Durante el periodo de evaluación con corte a 30 de junio de 2022, diferentes criterios presentaron cambios positivos, los cuales elevaron la calificación respecto a la eficacia. Sin embargo, aún existe oportunidad de mejorar desde el punto de vista de le efectividad.</t>
  </si>
  <si>
    <t>El Ministerio cuenta con una institucionalidad robusta que le permite, no solamente tener en su estructura organizacional con dependencias y órganos colegiados destinados a promover e implementar el MECI, sino que además su esquema advierte competencias y funciones diseñadas para arraigar el control en cada una de las líneas de defensa de la institución. En el primer caso, se cuenta con el Comité Institucional de Coordinación de Control Interno, el Comité Institucional de Gestión y Desempeño, Gerencias Públicas, la Oficina de Planeación, la Oficina de Control Interno, el Grupo de Servicio al Ciudadano y el Comité de Contratación, entre otros escenarios, que permiten definir las distintas líneas de defensa al interior de la organización. En el segundo caso, el Ministerio cuenta con planes, programas, proyectos, metas, procesos, manuales, guías, riesgos y controles. En este orden de ideas, si bien se cuenta con una institucionalidad robusta, es necesario incrementar el esfuerzo para asegurar que dicha institucionalidad tenga impacto en la ciudadanía ofreciendo valor público, lo cual debe hacerse midiendo constantemente los niveles de satisfacción. La entidad se encuentra en proceso de verificación de cumplimiento de los criterios de la norma NTC ISO 9001:2015 a través de un organismo certificador.</t>
  </si>
  <si>
    <t xml:space="preserve">El Comité Institucional de Coordinación de Control Interno como Línea Estratégica aprueba y realiza seguimiento del Plan Anual de Auditoría presentado por la 3ra Línea de Defensa. 
En el desarrollo de las auditorías la Oficina de Control Interno ha logrado generar valor para la toma de decisiones por parte de la 1a y 2a línea de defensa. Adicionalmente, el Plan Anual de Auditoría se actualizó mediante acta del CICCI del 15 de junio de 2022.
Este plan es socializado a todos los niveles de la entidad: 1ra y 2da Línea de Defensa. </t>
  </si>
  <si>
    <t xml:space="preserve">A pesar de contar con una línea de denuncias, el Grupo de Servicio al Ciudadano no realiza una clasificación de estas y se desconoce el impacto de las sanciones que desarrolla el Grupo de Control Disciplinario  Interno 
De las denuncias conocidas por el Grupo de Control Disciplinario Interno de posibles irregularidades o incumplimiento al código de integridad, ninguna ha aportado para la mejora de los mapas de riesgos o cambios organizacionales No se afecta la reserva de la investigación si el GCDI realiza una ponderación mínima de las denuncias que ha recibido, posibilite la identificación de eventuales riesgos o controles o ausencias de controles.
La OCI no encuentra avances significativos o relevantes relacionados con el análisis, clasificación, tratamiento o gestión de las denuncias de irregularidades y de corrupción presentadas a través de los canales de denuncia; así mismo, se desconoce su impacto. Se mantiene la calificación.
</t>
  </si>
  <si>
    <r>
      <rPr>
        <sz val="11"/>
        <rFont val="Arial Narrow"/>
        <family val="2"/>
      </rPr>
      <t xml:space="preserve">El esquema de las líneas de defensa se encuentra documentada en la Guía de Riesgos del Ministerio, la cual se encuentra en proceso de actualización por parte de la 2da Línea de Defensa - Oficina Asesora de Planeación, teniendo en cuenta las observaciones de la Oficina de Control Interno dentro de los resultados de las auditorias internas.  
Se recomienda a la 2da línea de defensa, una vez se actualice la Guía de Riesgos socializarlo con la 1ra línea de defensa dentro de su rol de defensa. 
La Oficina de Control Interno reconoce los esfuerzos en la implementación de las líneas de defensa y es por ello que mantiene su calificación en 3. 
</t>
    </r>
    <r>
      <rPr>
        <b/>
        <strike/>
        <sz val="11"/>
        <rFont val="Arial Narrow"/>
        <family val="2"/>
      </rPr>
      <t xml:space="preserve">
</t>
    </r>
    <r>
      <rPr>
        <b/>
        <sz val="11"/>
        <rFont val="Arial Narrow"/>
        <family val="2"/>
      </rPr>
      <t xml:space="preserve">
</t>
    </r>
  </si>
  <si>
    <t>Existe oportunidad de mejora por parte de la primera y segunda línea de defensa, para efectuar mecanismos de control que permita advertir de factores que generen posibles incumplimientos y corregir las situaciones que las generan e impiden el cumplimiento de metas.  La OCI ha advertido en diferentes oportunidades de estas debilidades, es necesario que las dependencias efectúen una evaluación de la planeación estratégica.
Pese a que existe un informe del avance y cumplimiento de las metas, es importante avanzar en un análisis que indague por los factores que impiden el cumplimiento de los objetivos, Ejemplo; COVID – 19, entre otros.
Por otro lado, la OCI observa que se realizan cambios respecto a las metas propuestas a causa de situaciones claramente previsibles desde la formulación y planeación estratégica. 
Desde la Alta Dirección de la Entidad, se promueven lineamientos para prevenir posibles incumplimientos asociados a la ejecución de recursos en la entidad y por tanto de las metas previstas y los objetivos estratégicos. No obstante, en la entidad persisten dificultades y debilidades que impiden una ejecución presupuestal al 100%, situación que afecta de forma negativa el  cumplimiento de las metas propuestas por parte de las dependencias, las cuales terminan reformulando. Se mantiene la calificación.</t>
  </si>
  <si>
    <t xml:space="preserve">Por medio del Plan Estratégico de Talento Humano, en las estrategias planteadas en los objetivos programas de crecimiento, se establecen programas y procesos encaminados al bienestar, estímulos, incentivos y capacitación de los trabajadores, lo cual motivan a la continuidad del talento humano del MJD
La OCI considera que si bien se cumple con la evaluación de desempeño para acreditar la permanencia de los servidores en la entidad y se realiza encuesta de las causas de retiro del personal de la entidad, se desconocen los resultados y el impacto de la evaluación de estos resultados, y su articulación con el Plan Estratégico de Talento Humano y el Plan de Bienestar  de la entidad. 
</t>
  </si>
  <si>
    <t>El Ministerio de Justicia y del Derecho, ha implementado el sistema de evaluación de desempeño, el cual incluye la evaluación del retiro de los funcionarios. 
A partir de la vigencia 2021, el procedimiento de ingreso y retiro de funcionarios  P-TH-01, incorpora una entrevista de retiro del personal para conocer las causas que motivaron dicha decisión, se  identificarán y evaluarán los factores de riesgos psicosociales y psico laborales, con el propósito de contar con los análisis pertinentes por modalidad de retiro.</t>
  </si>
  <si>
    <t>Los supervisores de contratos de la entidad evalúan el cumplimiento de las obligaciones contractuales del contratista a través de los diferentes informes y productos entregados (Informes de pago y otros).
El MJD actualizó el Manual de Supervisión de Contratos y Convenios en la vigencia 2020. Durante la emergencia sanitaria derivada del COVID - 19 se diseñó e implementó un control de las actividades realizadas en cada con una periodicidad semanal.
Por otro lado, la Oficina de Control Interno realiza evaluación de los productos y servicios en los cuales participan los profesionales de apoyo por medio de informes de auditoría.</t>
  </si>
  <si>
    <t>A partir de la situación de emergencia sanitaria derivada del riesgo de contraer el virus COVID - 19, la Alta Dirección brindo lineamientos para realizar reportes estandarizados de manera periódica sobre las actividades desarrolladas por los servidores de la entidad.</t>
  </si>
  <si>
    <t xml:space="preserve">La Política de Administración de Riesgo ha sido socializada con el talento humano de la entidad.
Actualmente la 2da línea de defensa- Oficina Asesora de Planeación se encuentra en proceso de revisión y actualización de la Guía de Administración del riesgo, teniendo en cuenta las recomendaciones de la 3ra línea de defensa y los resultados de la preauditoria externa de calidad. </t>
  </si>
  <si>
    <t xml:space="preserve">La 1ra línea de defensa realiza monitoreo y la 2da línea de defensa desarrolla el seguimiento a los riesgos de corrupción de forma cuatrimestral. La 3ra línea de defensa verifica la efectividad de los controles asociados a los riesgos de corrupción, los cuales son publicados en la página web de la entidad, de acuerdo con lo establecido con los lineamientos del DAFP y la Secretaría de Transparencia de la Presidencia de la República.
</t>
  </si>
  <si>
    <t xml:space="preserve">El Ministerio adelantó la contratación de preauditoria y auditoría externa de calidad que le permitirá fortalecer el sistema integrado de gestión y lo certifique en la norma NTC ISO 9001:2015. Además se encuentra en proceso de contratación de la auditoría interna de calidad al sistema. 
</t>
  </si>
  <si>
    <t>La Entidad establece controles en cuanto a Hardware: la revisión periódica de Datacenter, plantas eléctricas, sistema de refrigeración y herramientas de monitoreo para los equipos de cómputo del Ministerio.
Seguridad de la información: aplicación de políticas que restringen y controlan los permisos de los usuarios, control a la navegación restringiendo el acceso a sitios web no permitidos, herramientas de escaneo de vulnerabilidades en los equipos del MJD, alertando de la necesidad de actualizaciones y parches de seguridad. 
Seguridad informática y la seguridad digital es administrada de acuerdo con los lineamientos, control en el tráfico de la red (seguridad perimetral) esta compuesta por una arquitectura de equipos (firewall, waf de capacidad 7 administrado, Sistema judicial de conflictos, malware)
Software: No se generan controles para la adquisición de software, ya que se presentan insatisfacciones en los adelantos del software adquirido desde la vigencia 2020; un claro ejemplo es el módulo de auditorías con el proveedor Daruma, en lo transcurrido del 2021 aún no se encuentra implementado al 100%, por lo cual, se siguen realizando observaciones de ajuste por parte de la OCI. 
El mantenimiento y soporte de los equipos de cómputo y la actualización de software de base, se realiza a través de diferentes procesos de contratación de acuerdo con el plan de mantenimiento de equipos. 
No obstante, se vienen adelantando procesos de adquisición, desarrollo y mantenimiento de tecnologías, los cuales fueron evaluados por medio de la auditoría adquisición y mantenimiento de la infraestructura tecnológica, encontrando que se cuenta con un cronograma pero no con un plan de mantenimiento. Sin embargo, no existe un análisis de riesgos que permita una relevancia sobre la infraestructura tecnológica, los cuales fueron recomendados por la OCI en el informe de auditoría a la "Evaluación y Verificación al Hardware, Software e Infraestructura Tecnológica", ni una cadena de valor que asegure la información y su nivel de idoneidad.</t>
  </si>
  <si>
    <t xml:space="preserve">Pese a que la OCI ha señalado en distintos informes de auditoría, que existen problemas estructurales y debilidades en la gestión estratégica de la información y en la adquisición de software, por la gran cantidad de sistemas que no se encuentran articulados para promover confiabilidad, integración y hacer amigable el manejo y automatizar las funciones misionales. Como por ejemplo; la reciente adquisición del módulo de auditorías, el cual presenta problemas de integración con otros sistemas de información, capacidad de almacenamiento, entre otros aspectos.
Sin embargo, desde la 3° línea de defensa, se avaluarán los controles por medio de la auditoría sobre la adquisición y mantenimiento de software y mantenimiento de la infraestructura tecnológica. 
Por otra parte, se registran debilidades como la falta de gestión de requerimientos funcionales para la adaptabilidad en el Ministerio de Justicia y del Derecho.
No obstante lo anterior, la Dirección de Tecnología realiza los siguientes controles: 1. Se definió e implementó revisiones periódicas a la infraestructura tecnológica (Datacenter, switch, aires acondicionados, plantas eléctricas, entre otras). Adicionalmente, se hace seguimiento con herramientas físicas y lógicas que realizan monitoreo al hardware y software instalado en los equipos de cómputo del Ministerio.2. Se cuenta con herramientas de escaneo de vulnerabilidades en los equipos y servidores del MJD, alertando de la necesidad de actualizaciones y parches de seguridad. 
3. Se aplican políticas en las herramientas y procedimientos publicados en el SIG, que restringen y controlan los permisos de los usuarios, control a la navegación restringiendo el acceso a sitios web no permitidos. Informe de monitoreo.
La OCI observa que no existen lineamientos para determinar el nivel de criticidad y relevancia de los controles a nivel de infraestructura y de seguridad de la información. Por otro lado, pese a que existe un plan de mantenimiento (actualmente en ajuste y revisión), la entidad no cuenta con un historial y/o registro de los equipos a los cuales se realiza dicho mantenimiento.
A 30 de junio de 2022, la OCI mantiene su posición en la medida en que persisten problemas identificados en los informes de auditoría sobre: 1) Seguridad de la información: No se adelantó el año pasado la completa implementación del esquema, quedando pendiente en el plan de acción de 2022. 2) Persisten debilidades importantes en la estructuración de los contratos asociados a la adquisición de herramientas tecnológicas. Ello ha sido reconocido por la dirección TIC quien señaló que tiene un plan 2022 para fortalecer dichos aspectos. 3) No existe una adecuada integración tecnológica. No se articulan los SW. 4) Los datos que ofrecen los SW, no son confiables. No existe la posibilidad de que los datos relevantes de la organización puedan ser extractados, sin necesidad de procesamiento, por parte de la alta gerencia. </t>
  </si>
  <si>
    <t>La Dirección de Tecnología tiene formuladas actividades en el plan de acción con el propósito de realizar control respecto de las adquisiciones, desarrollos, mantenimiento e infraestructura tecnológica.</t>
  </si>
  <si>
    <t>Adicionalmente, la OCI ha encontrado en informes de auditoría de gestión contractual que existen problemas estructurales y debilidades en la gestión estratégica de la información por la gran cantidad de software que no se encuentran articulados para promover confiabilidad. integración y hacer amigable el manejo de datos misionales. Por otra parte, cada software registra debilidades independientes tales como falta de gestión de requerimientos funcionales para la adaptabilidad en el Ministerio Justicia y del Derecho.
A partir de las conclusiones del informe de auditoría sobre el HW, SW e Infraestructura Tecnológica de 2020, la entidad ha venido implementando un Plan de Mejoramiento con el propósito de definir controles respecto de las actividades que desarrollan proveedores.
A junio 30 de 2022, se confirma posición OCI, pues no se advierte avance alguno y, por otro lado, Los controles efectuados a los proveedores son deficitarios teniendo bajo consideración que: 1) persisten los problemas de entendimiento sobre nuevos contratos celebrados con proveedores que no implementan SW pese a que se adquirió en una vigencia determinada, diseñándose bolsas de horas de mantenimiento para completar la implementación inicialmente contratada. Ello ha sido consignado en informes de OCI dirigidos al área TIC, manifestándose que el mantenimiento no consiste en seguir implementando año tras año SW. Ante esto la dirección TIC, manifestó que están corrigiendo dicha deficiencia para 2022. 2) El área TIC no ejerce a cabalidad su papel de supervisor frente a las implementaciones de SW en el MJD, poniendo a las áreas depositarias de los SW a interlocutor con los proveedores, cuando dichas dependencias han suministrado los requerimientos funcionales a lugar. Ejemplo de lo anterior, es el SW sobre módulo de auditorías que ha tenido muchos inconvenientes para su adecuada implementación. En este orden de ideas, los controles no están bien identificados y/o son deficientes. 3) A su vez, se presenta debilidades en la administración por parte de la Dirección de Tecnología, en los diferentes SW adquiridos por la entidad, a falta de conocimiento y dominio de los programas; en este sentido, la Dirección de Tecnología termina siendo un intermediario entre el proveedor y el usuario final, y no la dependencia que lidere y respalde el soporte sobre el proceso tecnológico de la entidad.</t>
  </si>
  <si>
    <t>Todos los proyectos de tecnología cuentan con un plan de proyecto y su respectivo cronograma.</t>
  </si>
  <si>
    <t>No se cuenta con matrices de segregación de funciones, desde la Oficina Asesora de Planeación actualmente se adelanta un ejercicio de levantamiento de conocimiento tácito y explicito, en el cual se señala el área en el cual se encuentra cada servidor público. Adicionalmente el Grupo de Gestión del Talento Humano ha desarrollado una encuesta para caracterizar a los servidores de la entidad.
Por otro lado, la DTGIJ se acoge al manual de funciones de la entidad. Cada software cuenta con una estructura de usuarios, incluyendo el administrador, el usuario autorizado y el usuario de consulta, con los matices que otorga cada nivel de intervención. Sin embargo, la OCI ha detectado fallas notables en dichos niveles de intervención (tanto en ejecución como en supervisión) como lo fue el caso del SIIF y de EPX.</t>
  </si>
  <si>
    <t xml:space="preserve">Dentro de la Política de Seguridad de la Información (2da Línea de Defensa ) se establece controles bajo el modelo de la Triada de la Información (Confidencialidad, Integridad y Disponibilidad) los cuales se ha informado en informes de auditoría sobre seguridad de la información de las vulnerabilidades que presenta la entidad en cuanto a integridad, confidencialidad y disponibilidad;  y la agilidad en la implementación del MSPI en la entidad. 
Se evidenció por parte de la 3ra Línea que no se tienen identificados controles para la información que es clasificada o reservada de acuerdo con los lineamientos establecidos (Rotulación de la Información, Controles de Acceso) y por tanto no es posible que desde el Comité Institucional de Coordinación de Control Interno - Línea estratégica realice el seguimiento de estos resultados para complementar con la triada anteriormente mencionada. 
En el entendido que aún persisten problemas de integración en las arquitecturas tecnológicas como es el caso de “Daruma.”
Pese a que se actualizaron  los instrumentos de información pública a través de la resolución 1853 del 2021, la Oficina de Control Interno ha evaluado a través de los informes de auditoría sobre centros de conciliación, sobre gestión contractual, sobre cannabis y sustancias químicas, sobre gestión y correspondencia, sobre SIIF, sistema de información para la política criminal, entre otros, el funcionamiento de los sistemas de información, encontrando deficiencias importantes en muchos de ellos, asociadas a la integridad, confidencialidad y disponibilidad de datos.  Por lo anterior se detecta que existe una acción de mejora que no permite elevar la efectividad del criterio a 3. 
</t>
  </si>
  <si>
    <t>Registro de Activos de Información MinJusticia 2021.xlsx</t>
  </si>
  <si>
    <t>Esquema de Publicación MinJusticia 2020.xlsx</t>
  </si>
  <si>
    <t xml:space="preserve">La 2da Línea de Defensa - el Grupo de Control Disciplinario Interno administra la Línea Anticorrupción por medio de la cual se reciben las denuncias internas de manera anónima y confidencial.  No se tiene establecido el procedimiento  para tal gestión y tampoco se presentan estadísticas a nivel general para conocimiento y análisis  por parte de Línea Estratégica.
Por otra parte, se desconoce el tratamiento que se le dan a las denuncias y el alcance las mismas, por lo tanto es un mecanismo que no genera confianza.
El Comité de Integridad y el Comité de Convivencia, se reúnen mensualmente o extraordinariamente cuando existe una queja sobre acoso laboral, y se emite informe trimestral presentado a la Secretaría General, pero no se tiene información acciones de mejora con respecto al análisis de la estadística o la información presentada. 
La 3ra Línea de Defensa en el marco del Rol de Evaluación y Seguimiento - Informes de Ley, socializa los resultados del seguimiento y publicación de PQRS (2da Línea), adicionalmente se verifica la existencia y funcionamiento de los distintos canales a través de los cuales se reciben las denuncias anónimas o confidenciales.
</t>
  </si>
  <si>
    <t xml:space="preserve">La entidad recibe evaluaciones externas realizadas por CGR, AGN, DANE y MINTIC. Además la entidad se encuentra en proceso de revisión de los criterios de calidad al sistema integrado de gestión dentro del proceso de auditoria externa de calidad. 
</t>
  </si>
  <si>
    <t>Adicionalmente, la OCI ha encontrado en informes de auditoría de gestión contractual que existen problemas estructurales y debilidades en la gestión estratégica de la información por la gran cantidad de software que no se encuentran articulados para promover confiabilidad. integración y hacer amigable el manejo de datos misionales. Por otra parte, cada software registra debilidades independientes tales como falta de gestión de requerimientos funcionales para la adaptabilidad en el Ministerio Justicia y del Derecho.
A partir de las conclusiones del informe de auditoría sobre el HW, SW e Infraestructura Tecnológica de 2020, la entidad ha venido implementando un Plan de Mejoramiento con el propósito de definir controles respecto de las actividades que desarrollan proveedores.
A junio 30 de 2022, se confirma posición OCI, pues no se advierte avance alguno y, por otro lado, Los controles efectuados a los proveedores son deficitarios teniendo bajo consideración que: 1) persisten los problemas de entendimiento sobre nuevos contratos celebrados con proveedores que no implementan SW pese a que se adquirió en una vigencia determinada, diseñándose bolsas de horas de mantenimiento para completar la implementación inicialmente contratada. Ello ha sido consignado en informes de OCI dirigidos al área TIC, manifestándose que el mantenimiento no consiste en seguir implementando año tras año SW. Ante esto la dirección TIC, manifestó que están corrigiendo dicha deficiencia para 2022. 2) El área TIC no ejerce a cabalidad su papel de supervisor frente a las implementaciones de SW en el MJD, poniendo a las áreas depositarias de los SW a interlocutor con los proveedores, cuando dichas dependencias han suministrado los requerimientos funcionales a lugar. Ejemplo de lo anterior, es el SW sobre módulo de auditorías que ha tenido muchos inconvenientes para su adecuada implementación. En este orden de ideas, los controles no están bien identificados y/o son deficientes. 3) A su vez, se presenta debilidades en la administración por parte de la Dirección de Tecnología, en los diferentes SW adquiridos por la entidad, a falta de conocimiento y dominio de los programas; en este sentido, la Dirección de Tecnología termina siendo un intermediario entre el proveedor y el usuario final, y no la dependencia que lidere y respalde el soporte sobre el proceso tecnológico de la entidad</t>
  </si>
  <si>
    <t>A pesar de contar con sistemas de información para la gestión misional de la entidad, estos no se interoperabilizan y tampoco se han diseñado sistemas de información que le permitan a la Entidad el captura y procesamientos de los datos para transformarlos en la información requerida para la toma de decisiones. 
Existe oportunidad de mejora por parte de la entidad en dos aspectos; 
1. Desarrollar software al interior de la entidad que permita procesar la información capturada.
2. Realizar análisis y evaluar la información obtenida del software que se encuentra en funcionamiento en la entidad.
3. La correcta implementación y puesta en funcionamiento del SW adquirido, que permita procesar datos de información relevante para las dependencias.
Por otro lado, se requiere fortalecer  los sistemas de información con la interoperabilidad y controles en la adquisición de sistemas de información que fortalezcan al MJD en el desarrollo de sus actividades con el propósito de asegurar la confiabilidad de la información y permitir el uso continuo de estas herramientas. En el curso del presente semestre, la OCI pudo comprobar que se siguen adquiriendo SW (Daruma) que no garantizan la interoperabilidad con EPX y con otros SW del MJD, ni tampoco permiten automatizar el proceso de auditoría, muchos meses después de su adquisición.
A 30 de junio de 2022, la OCI continua la misma posición ya que no se alcanza los requerimientos de información esperados..</t>
  </si>
  <si>
    <t xml:space="preserve">Dentro de la Política de Seguridad de la Información (2da Línea de Defensa ) se establece controles bajo el modelo de la Triada de la Información (Confidencialidad, Integridad y Disponibilidad) los cuales se ha informado en informes de auditoría sobre seguridad de la información de las vulnerabilidades que presenta la entidad en cuanto a integridad, confidencialidad y disponibilidad;  y la agilidad en la implementación del MSPI en la entidad. 
Se evidenció por parte de la 3ra Línea que no se tienen identificados controles para la información que es clasificada o reservada de acuerdo con los lineamientos establecidos (Rotulación de la Información, Controles de Acceso) y por tanto no es posible que desde el Comité Institucional de Coordinación de Control Interno - Línea estratégica realice el seguimiento de estos resultados para complementar con la triada anteriormente mencionada. 
En el entendido que aún persisten problemas de integración en las arquitecturas tecnológicas como es el caso de “Daruma.”
Pese a que se actualizaron  los instrumentos de información pública a través de la resolución 1853 del 2021, la Oficina de Control Interno ha evaluado a través de los informes de auditoría sobre centros de conciliación, sobre gestión contractual, sobre cannabis y sustancias químicas, sobre gestión y correspondencia, sobre SIIF, sistema de información para la política criminal, entre otros, el funcionamiento de los sistemas de información, encontrando deficiencias importantes en muchos de ellos, asociadas a la integridad, confidencialidad y disponibilidad de datos.  Por lo anterior se detecta que existe una acción de mejora que no permite elevar la efectividad del criterio a 3. </t>
  </si>
  <si>
    <t>La 2da Línea de Defensa - el Grupo de Control Disciplinario Interno administra la Línea Anticorrupción por medio de la cual se reciben las denuncias internas de manera anónima y confidencial.  No se tiene establecido el procedimiento  para tal gestión y tampoco se presentan estadísticas a nivel general para conocimiento y análisis  por parte de Línea Estratégica.
Por otra parte, se desconoce el tratamiento que se le dan a las denuncias y el alcance las mismas, por lo tanto es un mecanismo que no genera confianza.
El Comité de Integridad y el Comité de Convivencia, se reúnen mensualmente o extraordinariamente cuando existe una queja sobre acoso laboral, y se emite informe trimestral presentado a la Secretaría General, pero no se tiene información acciones de mejora con respecto al análisis de la estadística o la información presentada. 
La 3ra Línea de Defensa en el marco del Rol de Evaluación y Seguimiento - Informes de Ley, socializa los resultados del seguimiento y publicación de PQRS (2da Línea), adicionalmente se verifica la existencia y funcionamiento de los distintos canales a través de los cuales se reciben las denuncias anónimas o confidenciales.</t>
  </si>
  <si>
    <t>A pesar de contar con una línea de denuncias, el Grupo de Servicio al Ciudadano no realiza una clasificación de estas y se desconoce el impacto de las sanciones que desarrolla el Grupo de Control Disciplinario  Interno 
De las denuncias conocidas por el Grupo de Control Disciplinario Interno de posibles irregularidades o incumplimiento al código de integridad, ninguna ha aportado para la mejora de los mapas de riesgos o cambios organizacionales No se afecta la reserva de la investigación si el GCDI realiza una ponderación mínima de las denuncias que ha recibido, posibilite la identificación de eventuales riesgos o controles o ausencias de controles.
La OCI no encuentra avances significativos o relevantes relacionados con el análisis, clasificación, tratamiento o gestión de las denuncias de irregularidades y de corrupción presentadas a través de los canales de denuncia; así mismo, se desconoce su impacto. Se mantiene la calificación.</t>
  </si>
  <si>
    <t xml:space="preserve">Por medio del Plan Estratégico de Talento Humano, en las estrategias planteadas en los objetivos programas de crecimiento, se establecen programas y procesos encaminados al bienestar, estímulos, incentivos y capacitación de los trabajadores, lo cual motivan a la continuidad del talento humano del MJD
La OCI considera que si bien se cumple con la evaluación de desempeño para acreditar la permanencia de los servidores en la entidad y se realiza encuesta de las causas de retiro del personal de la entidad, se desconocen los resultados y el impacto de la evaluación de estos resultados, y su articulación con el Plan Estratégico de Talento Humano y el Plan de Bienestar  de la entidad. </t>
  </si>
  <si>
    <t>Fortalezas
El lineamiento 14.2, 15.1, 15.2, 15.3, 15.4, 15.5, 15.6, se encuentra presente en el Ministerio y Funcionando.
Debilidades:
Los lineamientos. 13.1, 13.2, 13.3, 13.4, 14.1, 14.3, 14.4  requieren de un plan de mejora debido a que presentan errores en su diseño, control e implementación.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</si>
</sst>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0.0000"/>
    <numFmt numFmtId="166" formatCode="0.000000"/>
    <numFmt numFmtId="167" formatCode="0.00000"/>
  </numFmts>
  <fonts count="79">
    <font>
      <sz val="10"/>
      <color rgb="FF000000"/>
      <name val="Arial"/>
    </font>
    <font>
      <sz val="10"/>
      <color rgb="FF000000"/>
      <name val="Arial Narrow"/>
      <family val="2"/>
    </font>
    <font>
      <b/>
      <sz val="14"/>
      <color rgb="FF000000"/>
      <name val="Arial Narrow"/>
      <family val="2"/>
    </font>
    <font>
      <sz val="10"/>
      <name val="Arial"/>
      <family val="2"/>
    </font>
    <font>
      <b/>
      <u/>
      <sz val="11"/>
      <color rgb="FF000000"/>
      <name val="Arial Narrow"/>
      <family val="2"/>
    </font>
    <font>
      <b/>
      <sz val="10"/>
      <color rgb="FF000000"/>
      <name val="Arial Narrow"/>
      <family val="2"/>
    </font>
    <font>
      <b/>
      <sz val="9"/>
      <color rgb="FF000000"/>
      <name val="Arial Narrow"/>
      <family val="2"/>
    </font>
    <font>
      <sz val="9"/>
      <color rgb="FF000000"/>
      <name val="Arial Narrow"/>
      <family val="2"/>
    </font>
    <font>
      <b/>
      <sz val="11"/>
      <color rgb="FF000000"/>
      <name val="Arial Narrow"/>
      <family val="2"/>
    </font>
    <font>
      <b/>
      <sz val="12"/>
      <color rgb="FF000000"/>
      <name val="Arial Narrow"/>
      <family val="2"/>
    </font>
    <font>
      <sz val="11"/>
      <color rgb="FF000000"/>
      <name val="Arial Narrow"/>
      <family val="2"/>
    </font>
    <font>
      <b/>
      <sz val="11"/>
      <color rgb="FF3F3F3F"/>
      <name val="Arial Narrow"/>
      <family val="2"/>
    </font>
    <font>
      <b/>
      <sz val="11"/>
      <color rgb="FFFFFFFF"/>
      <name val="Arial Narrow"/>
      <family val="2"/>
    </font>
    <font>
      <sz val="11"/>
      <color rgb="FFFFFFFF"/>
      <name val="Arial Narrow"/>
      <family val="2"/>
    </font>
    <font>
      <sz val="11"/>
      <color rgb="FFFF0000"/>
      <name val="Arial Narrow"/>
      <family val="2"/>
    </font>
    <font>
      <b/>
      <sz val="14"/>
      <color rgb="FFFFFFFF"/>
      <name val="Arial Narrow"/>
      <family val="2"/>
    </font>
    <font>
      <sz val="12"/>
      <color rgb="FF595959"/>
      <name val="Arial Narrow"/>
      <family val="2"/>
    </font>
    <font>
      <b/>
      <sz val="11"/>
      <color rgb="FFFF0000"/>
      <name val="Arial Narrow"/>
      <family val="2"/>
    </font>
    <font>
      <b/>
      <sz val="16"/>
      <color rgb="FF000000"/>
      <name val="Arial Narrow"/>
      <family val="2"/>
    </font>
    <font>
      <u/>
      <sz val="11"/>
      <color rgb="FF0000FF"/>
      <name val="Arial Narrow"/>
      <family val="2"/>
    </font>
    <font>
      <b/>
      <u/>
      <sz val="11"/>
      <color rgb="FFFFFFFF"/>
      <name val="Arial Narrow"/>
      <family val="2"/>
    </font>
    <font>
      <sz val="11"/>
      <name val="Arial Narrow"/>
      <family val="2"/>
    </font>
    <font>
      <b/>
      <sz val="11"/>
      <color rgb="FF38761D"/>
      <name val="Arial Narrow"/>
      <family val="2"/>
    </font>
    <font>
      <sz val="10"/>
      <color rgb="FFFFFFFF"/>
      <name val="Arial Narrow"/>
      <family val="2"/>
    </font>
    <font>
      <sz val="20"/>
      <color rgb="FF000000"/>
      <name val="Arial Narrow"/>
      <family val="2"/>
    </font>
    <font>
      <sz val="20"/>
      <color rgb="FFFFFFFF"/>
      <name val="Arial Narrow"/>
      <family val="2"/>
    </font>
    <font>
      <b/>
      <sz val="20"/>
      <color rgb="FFFFFFFF"/>
      <name val="Arial Narrow"/>
      <family val="2"/>
    </font>
    <font>
      <b/>
      <sz val="16"/>
      <color rgb="FFFFFFFF"/>
      <name val="Arial Narrow"/>
      <family val="2"/>
    </font>
    <font>
      <b/>
      <sz val="12"/>
      <color rgb="FFFFFFFF"/>
      <name val="Arial Narrow"/>
      <family val="2"/>
    </font>
    <font>
      <b/>
      <sz val="10"/>
      <color rgb="FFFFFFFF"/>
      <name val="Arial Narrow"/>
      <family val="2"/>
    </font>
    <font>
      <b/>
      <i/>
      <sz val="10"/>
      <color rgb="FF000000"/>
      <name val="Arial Narrow"/>
      <family val="2"/>
    </font>
    <font>
      <b/>
      <sz val="22"/>
      <color rgb="FF000000"/>
      <name val="Arial Narrow"/>
      <family val="2"/>
    </font>
    <font>
      <b/>
      <sz val="18"/>
      <color rgb="FFFFFFFF"/>
      <name val="Arial"/>
      <family val="2"/>
    </font>
    <font>
      <sz val="20"/>
      <color rgb="FFFF0000"/>
      <name val="Arial"/>
      <family val="2"/>
    </font>
    <font>
      <b/>
      <sz val="12"/>
      <color rgb="FFFF0000"/>
      <name val="Arial"/>
      <family val="2"/>
    </font>
    <font>
      <b/>
      <sz val="12"/>
      <color rgb="FF000000"/>
      <name val="Arial"/>
      <family val="2"/>
    </font>
    <font>
      <b/>
      <sz val="16"/>
      <color rgb="FF000000"/>
      <name val="Arial"/>
      <family val="2"/>
    </font>
    <font>
      <sz val="25"/>
      <color rgb="FF000000"/>
      <name val="Arial"/>
      <family val="2"/>
    </font>
    <font>
      <sz val="16"/>
      <color rgb="FF000000"/>
      <name val="Arial"/>
      <family val="2"/>
    </font>
    <font>
      <b/>
      <sz val="10"/>
      <color rgb="FFFF0000"/>
      <name val="Arial"/>
      <family val="2"/>
    </font>
    <font>
      <b/>
      <sz val="12"/>
      <color rgb="FFFFFFFF"/>
      <name val="Arial"/>
      <family val="2"/>
    </font>
    <font>
      <b/>
      <sz val="10"/>
      <color rgb="FF000000"/>
      <name val="Arial"/>
      <family val="2"/>
    </font>
    <font>
      <sz val="18"/>
      <color rgb="FF000000"/>
      <name val="Arial"/>
      <family val="2"/>
    </font>
    <font>
      <b/>
      <i/>
      <sz val="10"/>
      <color rgb="FF000000"/>
      <name val="Arial"/>
      <family val="2"/>
    </font>
    <font>
      <sz val="10"/>
      <color rgb="FFFF0000"/>
      <name val="Arial"/>
      <family val="2"/>
    </font>
    <font>
      <b/>
      <sz val="11"/>
      <name val="Arial Narrow"/>
      <family val="2"/>
    </font>
    <font>
      <sz val="10"/>
      <name val="Arial Narrow"/>
      <family val="2"/>
    </font>
    <font>
      <b/>
      <i/>
      <u/>
      <sz val="9"/>
      <name val="Arial Narrow"/>
      <family val="2"/>
    </font>
    <font>
      <b/>
      <sz val="10"/>
      <name val="Arial Narrow"/>
      <family val="2"/>
    </font>
    <font>
      <b/>
      <sz val="9"/>
      <name val="Arial Narrow"/>
      <family val="2"/>
    </font>
    <font>
      <sz val="9"/>
      <name val="Arial Narrow"/>
      <family val="2"/>
    </font>
    <font>
      <sz val="10"/>
      <color rgb="FFFF0000"/>
      <name val="Arial Narrow"/>
      <family val="2"/>
    </font>
    <font>
      <i/>
      <sz val="11"/>
      <color rgb="FFFFFFFF"/>
      <name val="Arial Narrow"/>
      <family val="2"/>
    </font>
    <font>
      <sz val="10"/>
      <color rgb="FFFFFFFF"/>
      <name val="Arial"/>
      <family val="2"/>
    </font>
    <font>
      <i/>
      <sz val="10"/>
      <color rgb="FFFFFFFF"/>
      <name val="Arial"/>
      <family val="2"/>
    </font>
    <font>
      <b/>
      <u/>
      <sz val="10"/>
      <color rgb="FFFFFFFF"/>
      <name val="Arial"/>
      <family val="2"/>
    </font>
    <font>
      <u/>
      <sz val="10"/>
      <color rgb="FFFFFFFF"/>
      <name val="Arial"/>
      <family val="2"/>
    </font>
    <font>
      <sz val="11"/>
      <color theme="1"/>
      <name val="Arial Narrow"/>
      <family val="2"/>
    </font>
    <font>
      <sz val="10"/>
      <color theme="1"/>
      <name val="Arial"/>
      <family val="2"/>
    </font>
    <font>
      <b/>
      <sz val="11"/>
      <color theme="1"/>
      <name val="Arial Narrow"/>
      <family val="2"/>
    </font>
    <font>
      <sz val="11"/>
      <color theme="1"/>
      <name val="Arial"/>
      <family val="2"/>
    </font>
    <font>
      <b/>
      <u/>
      <sz val="11"/>
      <color theme="1"/>
      <name val="Arial Narrow"/>
      <family val="2"/>
    </font>
    <font>
      <i/>
      <sz val="11"/>
      <color theme="1"/>
      <name val="Arial Narrow"/>
      <family val="2"/>
    </font>
    <font>
      <b/>
      <sz val="11"/>
      <color theme="0"/>
      <name val="Arial Narrow"/>
      <family val="2"/>
    </font>
    <font>
      <b/>
      <u/>
      <sz val="11"/>
      <color theme="0"/>
      <name val="Arial Narrow"/>
      <family val="2"/>
    </font>
    <font>
      <b/>
      <sz val="10"/>
      <color rgb="FFFFFFFF"/>
      <name val="Arial"/>
      <family val="2"/>
    </font>
    <font>
      <b/>
      <sz val="11"/>
      <color theme="2"/>
      <name val="Arial Narrow"/>
      <family val="2"/>
    </font>
    <font>
      <b/>
      <u/>
      <sz val="11"/>
      <color theme="2"/>
      <name val="Arial Narrow"/>
      <family val="2"/>
    </font>
    <font>
      <sz val="11"/>
      <color theme="2"/>
      <name val="Arial Narrow"/>
      <family val="2"/>
    </font>
    <font>
      <sz val="10"/>
      <color rgb="FF000000"/>
      <name val="Arial"/>
      <family val="2"/>
    </font>
    <font>
      <strike/>
      <sz val="11"/>
      <name val="Arial Narrow"/>
      <family val="2"/>
    </font>
    <font>
      <strike/>
      <sz val="11"/>
      <color theme="1"/>
      <name val="Arial Narrow"/>
      <family val="2"/>
    </font>
    <font>
      <sz val="11"/>
      <name val="Arial"/>
      <family val="2"/>
    </font>
    <font>
      <b/>
      <sz val="20"/>
      <name val="Arial"/>
      <family val="2"/>
    </font>
    <font>
      <i/>
      <sz val="10"/>
      <name val="Arial Narrow"/>
      <family val="2"/>
    </font>
    <font>
      <b/>
      <sz val="12"/>
      <name val="Arial"/>
      <family val="2"/>
    </font>
    <font>
      <u/>
      <sz val="11"/>
      <name val="Arial Narrow"/>
      <family val="2"/>
    </font>
    <font>
      <b/>
      <strike/>
      <sz val="11"/>
      <name val="Arial Narrow"/>
      <family val="2"/>
    </font>
    <font>
      <sz val="14"/>
      <name val="Arial"/>
      <family val="2"/>
    </font>
  </fonts>
  <fills count="21">
    <fill>
      <patternFill patternType="none"/>
    </fill>
    <fill>
      <patternFill patternType="gray125"/>
    </fill>
    <fill>
      <patternFill patternType="solid">
        <fgColor rgb="FFFABF8F"/>
        <bgColor rgb="FFFABF8F"/>
      </patternFill>
    </fill>
    <fill>
      <patternFill patternType="solid">
        <fgColor rgb="FFFFFFFF"/>
        <bgColor rgb="FFFFFFFF"/>
      </patternFill>
    </fill>
    <fill>
      <patternFill patternType="solid">
        <fgColor rgb="FFDBE5F1"/>
        <bgColor rgb="FFDBE5F1"/>
      </patternFill>
    </fill>
    <fill>
      <patternFill patternType="solid">
        <fgColor rgb="FF00B050"/>
        <bgColor rgb="FF00B050"/>
      </patternFill>
    </fill>
    <fill>
      <patternFill patternType="solid">
        <fgColor rgb="FF92D050"/>
        <bgColor rgb="FF92D050"/>
      </patternFill>
    </fill>
    <fill>
      <patternFill patternType="solid">
        <fgColor rgb="FFFFFF00"/>
        <bgColor rgb="FFFFFF00"/>
      </patternFill>
    </fill>
    <fill>
      <patternFill patternType="solid">
        <fgColor rgb="FFFF0000"/>
        <bgColor rgb="FFFF0000"/>
      </patternFill>
    </fill>
    <fill>
      <patternFill patternType="solid">
        <fgColor rgb="FFFFCC00"/>
        <bgColor rgb="FFFFCC00"/>
      </patternFill>
    </fill>
    <fill>
      <patternFill patternType="solid">
        <fgColor rgb="FFC4BD97"/>
        <bgColor rgb="FFC4BD97"/>
      </patternFill>
    </fill>
    <fill>
      <patternFill patternType="solid">
        <fgColor rgb="FF83A343"/>
        <bgColor rgb="FF83A343"/>
      </patternFill>
    </fill>
    <fill>
      <patternFill patternType="solid">
        <fgColor rgb="FF548DD4"/>
        <bgColor rgb="FF548DD4"/>
      </patternFill>
    </fill>
    <fill>
      <patternFill patternType="solid">
        <fgColor rgb="FF5F497A"/>
        <bgColor rgb="FF5F497A"/>
      </patternFill>
    </fill>
    <fill>
      <patternFill patternType="solid">
        <fgColor rgb="FF2E3917"/>
        <bgColor rgb="FF2E3917"/>
      </patternFill>
    </fill>
    <fill>
      <patternFill patternType="solid">
        <fgColor rgb="FF8DB3E2"/>
        <bgColor rgb="FF8DB3E2"/>
      </patternFill>
    </fill>
    <fill>
      <patternFill patternType="solid">
        <fgColor rgb="FF366092"/>
        <bgColor rgb="FF366092"/>
      </patternFill>
    </fill>
    <fill>
      <patternFill patternType="solid">
        <fgColor rgb="FF4F6128"/>
        <bgColor rgb="FF4F6128"/>
      </patternFill>
    </fill>
    <fill>
      <patternFill patternType="solid">
        <fgColor theme="0"/>
        <bgColor rgb="FFFFFFFF"/>
      </patternFill>
    </fill>
    <fill>
      <patternFill patternType="solid">
        <fgColor theme="0"/>
        <bgColor indexed="64"/>
      </patternFill>
    </fill>
    <fill>
      <patternFill patternType="solid">
        <fgColor rgb="FFFFFF00"/>
        <bgColor rgb="FF548DD4"/>
      </patternFill>
    </fill>
  </fills>
  <borders count="167">
    <border>
      <left/>
      <right/>
      <top/>
      <bottom/>
      <diagonal/>
    </border>
    <border>
      <left style="medium">
        <color rgb="FF000000"/>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bottom/>
      <diagonal/>
    </border>
    <border>
      <left/>
      <right style="medium">
        <color rgb="FF000000"/>
      </right>
      <top/>
      <bottom/>
      <diagonal/>
    </border>
    <border>
      <left style="medium">
        <color rgb="FF000000"/>
      </left>
      <right/>
      <top style="thin">
        <color rgb="FF000000"/>
      </top>
      <bottom/>
      <diagonal/>
    </border>
    <border>
      <left/>
      <right style="medium">
        <color rgb="FF000000"/>
      </right>
      <top style="thin">
        <color rgb="FF000000"/>
      </top>
      <bottom/>
      <diagonal/>
    </border>
    <border>
      <left style="double">
        <color rgb="FF000000"/>
      </left>
      <right/>
      <top style="double">
        <color rgb="FF000000"/>
      </top>
      <bottom/>
      <diagonal/>
    </border>
    <border>
      <left/>
      <right style="thin">
        <color rgb="FFFFFFFF"/>
      </right>
      <top style="double">
        <color rgb="FF000000"/>
      </top>
      <bottom/>
      <diagonal/>
    </border>
    <border>
      <left style="thin">
        <color rgb="FFFFFFFF"/>
      </left>
      <right/>
      <top style="double">
        <color rgb="FF000000"/>
      </top>
      <bottom style="thin">
        <color rgb="FF000000"/>
      </bottom>
      <diagonal/>
    </border>
    <border>
      <left/>
      <right style="double">
        <color rgb="FF000000"/>
      </right>
      <top style="double">
        <color rgb="FF000000"/>
      </top>
      <bottom style="thin">
        <color rgb="FF000000"/>
      </bottom>
      <diagonal/>
    </border>
    <border>
      <left style="double">
        <color rgb="FF000000"/>
      </left>
      <right/>
      <top style="thin">
        <color rgb="FF000000"/>
      </top>
      <bottom style="hair">
        <color rgb="FF000000"/>
      </bottom>
      <diagonal/>
    </border>
    <border>
      <left/>
      <right style="hair">
        <color rgb="FF000000"/>
      </right>
      <top style="thin">
        <color rgb="FF000000"/>
      </top>
      <bottom style="hair">
        <color rgb="FF000000"/>
      </bottom>
      <diagonal/>
    </border>
    <border>
      <left style="hair">
        <color rgb="FF000000"/>
      </left>
      <right/>
      <top style="thin">
        <color rgb="FF000000"/>
      </top>
      <bottom style="hair">
        <color rgb="FF000000"/>
      </bottom>
      <diagonal/>
    </border>
    <border>
      <left/>
      <right style="double">
        <color rgb="FF000000"/>
      </right>
      <top style="thin">
        <color rgb="FF000000"/>
      </top>
      <bottom style="hair">
        <color rgb="FF000000"/>
      </bottom>
      <diagonal/>
    </border>
    <border>
      <left style="double">
        <color rgb="FF000000"/>
      </left>
      <right/>
      <top style="hair">
        <color rgb="FF000000"/>
      </top>
      <bottom style="hair">
        <color rgb="FF000000"/>
      </bottom>
      <diagonal/>
    </border>
    <border>
      <left/>
      <right style="hair">
        <color rgb="FF000000"/>
      </right>
      <top style="hair">
        <color rgb="FF000000"/>
      </top>
      <bottom style="hair">
        <color rgb="FF000000"/>
      </bottom>
      <diagonal/>
    </border>
    <border>
      <left/>
      <right style="double">
        <color rgb="FF000000"/>
      </right>
      <top style="hair">
        <color rgb="FF000000"/>
      </top>
      <bottom style="hair">
        <color rgb="FF000000"/>
      </bottom>
      <diagonal/>
    </border>
    <border>
      <left style="double">
        <color rgb="FF000000"/>
      </left>
      <right style="hair">
        <color rgb="FF000000"/>
      </right>
      <top style="hair">
        <color rgb="FF000000"/>
      </top>
      <bottom/>
      <diagonal/>
    </border>
    <border>
      <left style="hair">
        <color rgb="FF000000"/>
      </left>
      <right style="hair">
        <color rgb="FF000000"/>
      </right>
      <top style="hair">
        <color rgb="FF000000"/>
      </top>
      <bottom style="hair">
        <color rgb="FF000000"/>
      </bottom>
      <diagonal/>
    </border>
    <border>
      <left style="double">
        <color rgb="FF000000"/>
      </left>
      <right style="hair">
        <color rgb="FF000000"/>
      </right>
      <top/>
      <bottom/>
      <diagonal/>
    </border>
    <border>
      <left style="double">
        <color rgb="FF000000"/>
      </left>
      <right/>
      <top style="hair">
        <color rgb="FF000000"/>
      </top>
      <bottom style="double">
        <color rgb="FF000000"/>
      </bottom>
      <diagonal/>
    </border>
    <border>
      <left/>
      <right style="hair">
        <color rgb="FF000000"/>
      </right>
      <top style="hair">
        <color rgb="FF000000"/>
      </top>
      <bottom style="double">
        <color rgb="FF000000"/>
      </bottom>
      <diagonal/>
    </border>
    <border>
      <left style="hair">
        <color rgb="FF000000"/>
      </left>
      <right/>
      <top style="hair">
        <color rgb="FF000000"/>
      </top>
      <bottom style="double">
        <color rgb="FF000000"/>
      </bottom>
      <diagonal/>
    </border>
    <border>
      <left/>
      <right style="double">
        <color rgb="FF000000"/>
      </right>
      <top style="hair">
        <color rgb="FF000000"/>
      </top>
      <bottom style="double">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top style="dotted">
        <color rgb="FF000000"/>
      </top>
      <bottom/>
      <diagonal/>
    </border>
    <border>
      <left/>
      <right/>
      <top/>
      <bottom style="medium">
        <color rgb="FF000000"/>
      </bottom>
      <diagonal/>
    </border>
    <border>
      <left/>
      <right style="medium">
        <color rgb="FF000000"/>
      </right>
      <top/>
      <bottom style="medium">
        <color rgb="FF000000"/>
      </bottom>
      <diagonal/>
    </border>
    <border>
      <left style="thin">
        <color rgb="FF000000"/>
      </left>
      <right style="hair">
        <color rgb="FF000000"/>
      </right>
      <top style="thin">
        <color rgb="FF000000"/>
      </top>
      <bottom/>
      <diagonal/>
    </border>
    <border>
      <left style="hair">
        <color rgb="FF000000"/>
      </left>
      <right style="thin">
        <color rgb="FF000000"/>
      </right>
      <top style="thin">
        <color rgb="FF000000"/>
      </top>
      <bottom/>
      <diagonal/>
    </border>
    <border>
      <left style="thin">
        <color rgb="FF000000"/>
      </left>
      <right style="hair">
        <color rgb="FF000000"/>
      </right>
      <top style="thin">
        <color rgb="FF000000"/>
      </top>
      <bottom style="hair">
        <color rgb="FF000000"/>
      </bottom>
      <diagonal/>
    </border>
    <border>
      <left style="hair">
        <color rgb="FF000000"/>
      </left>
      <right style="thin">
        <color rgb="FF000000"/>
      </right>
      <top style="thin">
        <color rgb="FF000000"/>
      </top>
      <bottom style="hair">
        <color rgb="FF000000"/>
      </bottom>
      <diagonal/>
    </border>
    <border>
      <left style="thin">
        <color rgb="FF000000"/>
      </left>
      <right style="hair">
        <color rgb="FF000000"/>
      </right>
      <top/>
      <bottom style="hair">
        <color rgb="FF000000"/>
      </bottom>
      <diagonal/>
    </border>
    <border>
      <left style="hair">
        <color rgb="FF000000"/>
      </left>
      <right style="thin">
        <color rgb="FF000000"/>
      </right>
      <top/>
      <bottom style="hair">
        <color rgb="FF000000"/>
      </bottom>
      <diagonal/>
    </border>
    <border>
      <left style="thin">
        <color rgb="FF000000"/>
      </left>
      <right style="hair">
        <color rgb="FF000000"/>
      </right>
      <top style="hair">
        <color rgb="FF000000"/>
      </top>
      <bottom style="hair">
        <color rgb="FF000000"/>
      </bottom>
      <diagonal/>
    </border>
    <border>
      <left style="hair">
        <color rgb="FF000000"/>
      </left>
      <right style="thin">
        <color rgb="FF000000"/>
      </right>
      <top style="hair">
        <color rgb="FF000000"/>
      </top>
      <bottom style="hair">
        <color rgb="FF000000"/>
      </bottom>
      <diagonal/>
    </border>
    <border>
      <left style="thin">
        <color rgb="FF000000"/>
      </left>
      <right style="thin">
        <color rgb="FF000000"/>
      </right>
      <top style="medium">
        <color rgb="FF000000"/>
      </top>
      <bottom/>
      <diagonal/>
    </border>
    <border>
      <left/>
      <right/>
      <top/>
      <bottom/>
      <diagonal/>
    </border>
    <border>
      <left style="medium">
        <color rgb="FF000000"/>
      </left>
      <right style="hair">
        <color rgb="FF000000"/>
      </right>
      <top/>
      <bottom/>
      <diagonal/>
    </border>
    <border>
      <left style="hair">
        <color rgb="FF000000"/>
      </left>
      <right style="hair">
        <color rgb="FF000000"/>
      </right>
      <top style="medium">
        <color rgb="FF000000"/>
      </top>
      <bottom style="hair">
        <color rgb="FF000000"/>
      </bottom>
      <diagonal/>
    </border>
    <border>
      <left style="hair">
        <color rgb="FF000000"/>
      </left>
      <right style="thin">
        <color rgb="FF000000"/>
      </right>
      <top/>
      <bottom/>
      <diagonal/>
    </border>
    <border>
      <left style="medium">
        <color rgb="FF000000"/>
      </left>
      <right style="hair">
        <color rgb="FF000000"/>
      </right>
      <top/>
      <bottom style="medium">
        <color rgb="FF000000"/>
      </bottom>
      <diagonal/>
    </border>
    <border>
      <left style="hair">
        <color rgb="FF000000"/>
      </left>
      <right style="hair">
        <color rgb="FF000000"/>
      </right>
      <top/>
      <bottom style="medium">
        <color rgb="FF000000"/>
      </bottom>
      <diagonal/>
    </border>
    <border>
      <left style="hair">
        <color rgb="FF000000"/>
      </left>
      <right style="thin">
        <color rgb="FF000000"/>
      </right>
      <top/>
      <bottom style="medium">
        <color rgb="FF000000"/>
      </bottom>
      <diagonal/>
    </border>
    <border>
      <left style="thin">
        <color rgb="FF000000"/>
      </left>
      <right style="hair">
        <color rgb="FF000000"/>
      </right>
      <top style="hair">
        <color rgb="FF000000"/>
      </top>
      <bottom style="medium">
        <color rgb="FF000000"/>
      </bottom>
      <diagonal/>
    </border>
    <border>
      <left style="medium">
        <color rgb="FF000000"/>
      </left>
      <right style="hair">
        <color rgb="FF000000"/>
      </right>
      <top style="medium">
        <color rgb="FF000000"/>
      </top>
      <bottom/>
      <diagonal/>
    </border>
    <border>
      <left style="hair">
        <color rgb="FF000000"/>
      </left>
      <right/>
      <top style="medium">
        <color rgb="FF000000"/>
      </top>
      <bottom/>
      <diagonal/>
    </border>
    <border>
      <left style="hair">
        <color rgb="FF000000"/>
      </left>
      <right style="thin">
        <color rgb="FF000000"/>
      </right>
      <top style="medium">
        <color rgb="FF000000"/>
      </top>
      <bottom/>
      <diagonal/>
    </border>
    <border>
      <left style="hair">
        <color rgb="FF000000"/>
      </left>
      <right style="hair">
        <color rgb="FF000000"/>
      </right>
      <top style="hair">
        <color rgb="FF000000"/>
      </top>
      <bottom style="medium">
        <color rgb="FF000000"/>
      </bottom>
      <diagonal/>
    </border>
    <border>
      <left style="hair">
        <color rgb="FF000000"/>
      </left>
      <right/>
      <top/>
      <bottom style="medium">
        <color rgb="FF000000"/>
      </bottom>
      <diagonal/>
    </border>
    <border>
      <left style="thin">
        <color rgb="FF000000"/>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style="thin">
        <color rgb="FF000000"/>
      </right>
      <top/>
      <bottom style="medium">
        <color rgb="FF000000"/>
      </bottom>
      <diagonal/>
    </border>
    <border>
      <left style="medium">
        <color rgb="FF000000"/>
      </left>
      <right style="thin">
        <color rgb="FF000000"/>
      </right>
      <top style="thin">
        <color rgb="FF000000"/>
      </top>
      <bottom/>
      <diagonal/>
    </border>
    <border>
      <left style="medium">
        <color rgb="FF000000"/>
      </left>
      <right style="thin">
        <color rgb="FF000000"/>
      </right>
      <top/>
      <bottom/>
      <diagonal/>
    </border>
    <border>
      <left/>
      <right/>
      <top style="thin">
        <color rgb="FF000000"/>
      </top>
      <bottom style="thin">
        <color rgb="FF000000"/>
      </bottom>
      <diagonal/>
    </border>
    <border>
      <left style="medium">
        <color rgb="FF000000"/>
      </left>
      <right style="medium">
        <color rgb="FF000000"/>
      </right>
      <top/>
      <bottom/>
      <diagonal/>
    </border>
    <border>
      <left style="medium">
        <color rgb="FF000000"/>
      </left>
      <right style="medium">
        <color rgb="FF000000"/>
      </right>
      <top/>
      <bottom style="medium">
        <color rgb="FF000000"/>
      </bottom>
      <diagonal/>
    </border>
    <border>
      <left style="hair">
        <color rgb="FF000000"/>
      </left>
      <right style="hair">
        <color rgb="FF000000"/>
      </right>
      <top/>
      <bottom style="hair">
        <color rgb="FF000000"/>
      </bottom>
      <diagonal/>
    </border>
    <border>
      <left/>
      <right style="hair">
        <color rgb="FF000000"/>
      </right>
      <top/>
      <bottom style="medium">
        <color rgb="FF000000"/>
      </bottom>
      <diagonal/>
    </border>
    <border>
      <left style="hair">
        <color rgb="FF000000"/>
      </left>
      <right style="hair">
        <color rgb="FF000000"/>
      </right>
      <top/>
      <bottom/>
      <diagonal/>
    </border>
    <border>
      <left style="medium">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bottom/>
      <diagonal/>
    </border>
    <border>
      <left style="thin">
        <color rgb="FF000000"/>
      </left>
      <right/>
      <top/>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bottom style="medium">
        <color rgb="FF000000"/>
      </bottom>
      <diagonal/>
    </border>
    <border>
      <left style="medium">
        <color rgb="FF000000"/>
      </left>
      <right style="hair">
        <color rgb="FF000000"/>
      </right>
      <top/>
      <bottom style="hair">
        <color rgb="FF000000"/>
      </bottom>
      <diagonal/>
    </border>
    <border>
      <left style="hair">
        <color rgb="FF000000"/>
      </left>
      <right/>
      <top/>
      <bottom/>
      <diagonal/>
    </border>
    <border>
      <left style="medium">
        <color rgb="FF000000"/>
      </left>
      <right style="hair">
        <color rgb="FF000000"/>
      </right>
      <top style="hair">
        <color rgb="FF000000"/>
      </top>
      <bottom style="medium">
        <color rgb="FF000000"/>
      </bottom>
      <diagonal/>
    </border>
    <border>
      <left/>
      <right/>
      <top style="medium">
        <color rgb="FF000000"/>
      </top>
      <bottom style="thin">
        <color rgb="FF000000"/>
      </bottom>
      <diagonal/>
    </border>
    <border>
      <left style="hair">
        <color rgb="FF000000"/>
      </left>
      <right style="hair">
        <color rgb="FF000000"/>
      </right>
      <top style="medium">
        <color rgb="FF000000"/>
      </top>
      <bottom/>
      <diagonal/>
    </border>
    <border>
      <left style="hair">
        <color rgb="FF000000"/>
      </left>
      <right/>
      <top style="hair">
        <color rgb="FF000000"/>
      </top>
      <bottom style="hair">
        <color rgb="FF000000"/>
      </bottom>
      <diagonal/>
    </border>
    <border>
      <left style="thin">
        <color rgb="FF000000"/>
      </left>
      <right style="thin">
        <color rgb="FF000000"/>
      </right>
      <top style="thin">
        <color rgb="FF000000"/>
      </top>
      <bottom/>
      <diagonal/>
    </border>
    <border>
      <left style="thin">
        <color rgb="FFFFFFFF"/>
      </left>
      <right style="thin">
        <color rgb="FFFFFFFF"/>
      </right>
      <top style="thin">
        <color rgb="FFFFFFFF"/>
      </top>
      <bottom/>
      <diagonal/>
    </border>
    <border>
      <left style="thin">
        <color rgb="FFFFFFFF"/>
      </left>
      <right style="thin">
        <color rgb="FFFFFFFF"/>
      </right>
      <top style="thin">
        <color rgb="FFFFFFFF"/>
      </top>
      <bottom style="thin">
        <color rgb="FFFFFFFF"/>
      </bottom>
      <diagonal/>
    </border>
    <border>
      <left style="thin">
        <color rgb="FFFFFFFF"/>
      </left>
      <right/>
      <top style="thin">
        <color rgb="FFFFFFFF"/>
      </top>
      <bottom/>
      <diagonal/>
    </border>
    <border>
      <left/>
      <right/>
      <top style="thin">
        <color rgb="FFFFFFFF"/>
      </top>
      <bottom/>
      <diagonal/>
    </border>
    <border>
      <left/>
      <right style="thin">
        <color rgb="FFFFFFFF"/>
      </right>
      <top style="thin">
        <color rgb="FFFFFFFF"/>
      </top>
      <bottom/>
      <diagonal/>
    </border>
    <border>
      <left style="thin">
        <color rgb="FFFFFFFF"/>
      </left>
      <right style="thin">
        <color rgb="FF000000"/>
      </right>
      <top style="thin">
        <color rgb="FFFFFFFF"/>
      </top>
      <bottom/>
      <diagonal/>
    </border>
    <border>
      <left style="thin">
        <color rgb="FFFFFFFF"/>
      </left>
      <right/>
      <top/>
      <bottom style="thin">
        <color rgb="FFFFFFFF"/>
      </bottom>
      <diagonal/>
    </border>
    <border>
      <left/>
      <right/>
      <top/>
      <bottom style="thin">
        <color rgb="FFFFFFFF"/>
      </bottom>
      <diagonal/>
    </border>
    <border>
      <left/>
      <right style="thin">
        <color rgb="FFFFFFFF"/>
      </right>
      <top/>
      <bottom style="thin">
        <color rgb="FFFFFFFF"/>
      </bottom>
      <diagonal/>
    </border>
    <border>
      <left style="thin">
        <color rgb="FFFFFFFF"/>
      </left>
      <right style="thin">
        <color rgb="FFFFFFFF"/>
      </right>
      <top/>
      <bottom style="medium">
        <color rgb="FF000000"/>
      </bottom>
      <diagonal/>
    </border>
    <border>
      <left style="thin">
        <color rgb="FFFFFFFF"/>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FFFFFF"/>
      </left>
      <right style="thin">
        <color rgb="FFFFFFFF"/>
      </right>
      <top/>
      <bottom/>
      <diagonal/>
    </border>
    <border>
      <left style="thin">
        <color rgb="FFFFFFFF"/>
      </left>
      <right style="thin">
        <color rgb="FFFFFFFF"/>
      </right>
      <top/>
      <bottom style="thin">
        <color rgb="FFFFFFFF"/>
      </bottom>
      <diagonal/>
    </border>
    <border>
      <left style="thin">
        <color rgb="FF000000"/>
      </left>
      <right style="hair">
        <color rgb="FF000000"/>
      </right>
      <top style="medium">
        <color rgb="FF000000"/>
      </top>
      <bottom/>
      <diagonal/>
    </border>
    <border>
      <left style="thin">
        <color rgb="FF000000"/>
      </left>
      <right style="hair">
        <color rgb="FF000000"/>
      </right>
      <top/>
      <bottom/>
      <diagonal/>
    </border>
    <border>
      <left style="thin">
        <color rgb="FF000000"/>
      </left>
      <right style="hair">
        <color rgb="FF000000"/>
      </right>
      <top/>
      <bottom style="medium">
        <color rgb="FF000000"/>
      </bottom>
      <diagonal/>
    </border>
    <border>
      <left style="thin">
        <color rgb="FFFFFFFF"/>
      </left>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right style="hair">
        <color rgb="FF000000"/>
      </right>
      <top style="medium">
        <color rgb="FF000000"/>
      </top>
      <bottom/>
      <diagonal/>
    </border>
    <border>
      <left style="hair">
        <color rgb="FF000000"/>
      </left>
      <right style="hair">
        <color rgb="FF000000"/>
      </right>
      <top style="hair">
        <color rgb="FF000000"/>
      </top>
      <bottom/>
      <diagonal/>
    </border>
    <border>
      <left/>
      <right style="hair">
        <color rgb="FF000000"/>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style="dotted">
        <color rgb="FF000000"/>
      </right>
      <top style="medium">
        <color rgb="FF000000"/>
      </top>
      <bottom style="medium">
        <color rgb="FF000000"/>
      </bottom>
      <diagonal/>
    </border>
    <border>
      <left style="dotted">
        <color rgb="FF000000"/>
      </left>
      <right/>
      <top style="medium">
        <color rgb="FF000000"/>
      </top>
      <bottom style="medium">
        <color rgb="FF000000"/>
      </bottom>
      <diagonal/>
    </border>
    <border>
      <left style="medium">
        <color rgb="FF000000"/>
      </left>
      <right/>
      <top/>
      <bottom style="dotted">
        <color rgb="FF000000"/>
      </bottom>
      <diagonal/>
    </border>
    <border>
      <left/>
      <right style="dotted">
        <color rgb="FF000000"/>
      </right>
      <top/>
      <bottom style="dotted">
        <color rgb="FF000000"/>
      </bottom>
      <diagonal/>
    </border>
    <border>
      <left/>
      <right style="medium">
        <color rgb="FF000000"/>
      </right>
      <top/>
      <bottom style="dotted">
        <color rgb="FF000000"/>
      </bottom>
      <diagonal/>
    </border>
    <border>
      <left style="medium">
        <color rgb="FF000000"/>
      </left>
      <right/>
      <top style="dotted">
        <color rgb="FF000000"/>
      </top>
      <bottom style="dotted">
        <color rgb="FF000000"/>
      </bottom>
      <diagonal/>
    </border>
    <border>
      <left/>
      <right style="dotted">
        <color rgb="FF000000"/>
      </right>
      <top style="dotted">
        <color rgb="FF000000"/>
      </top>
      <bottom style="dotted">
        <color rgb="FF000000"/>
      </bottom>
      <diagonal/>
    </border>
    <border>
      <left style="dotted">
        <color rgb="FF000000"/>
      </left>
      <right/>
      <top style="dotted">
        <color rgb="FF000000"/>
      </top>
      <bottom style="dotted">
        <color rgb="FF000000"/>
      </bottom>
      <diagonal/>
    </border>
    <border>
      <left/>
      <right style="medium">
        <color rgb="FF000000"/>
      </right>
      <top style="dotted">
        <color rgb="FF000000"/>
      </top>
      <bottom style="dotted">
        <color rgb="FF000000"/>
      </bottom>
      <diagonal/>
    </border>
    <border>
      <left style="medium">
        <color rgb="FF000000"/>
      </left>
      <right/>
      <top style="dotted">
        <color rgb="FF000000"/>
      </top>
      <bottom style="medium">
        <color rgb="FF000000"/>
      </bottom>
      <diagonal/>
    </border>
    <border>
      <left/>
      <right style="dotted">
        <color rgb="FF000000"/>
      </right>
      <top style="dotted">
        <color rgb="FF000000"/>
      </top>
      <bottom style="medium">
        <color rgb="FF000000"/>
      </bottom>
      <diagonal/>
    </border>
    <border>
      <left/>
      <right style="medium">
        <color rgb="FF000000"/>
      </right>
      <top style="dotted">
        <color rgb="FF000000"/>
      </top>
      <bottom style="medium">
        <color rgb="FF000000"/>
      </bottom>
      <diagonal/>
    </border>
    <border>
      <left style="hair">
        <color rgb="FF000000"/>
      </left>
      <right/>
      <top style="medium">
        <color rgb="FF000000"/>
      </top>
      <bottom style="hair">
        <color rgb="FF000000"/>
      </bottom>
      <diagonal/>
    </border>
    <border>
      <left/>
      <right/>
      <top style="medium">
        <color rgb="FF000000"/>
      </top>
      <bottom style="hair">
        <color rgb="FF000000"/>
      </bottom>
      <diagonal/>
    </border>
    <border>
      <left/>
      <right style="hair">
        <color rgb="FF000000"/>
      </right>
      <top style="medium">
        <color rgb="FF000000"/>
      </top>
      <bottom style="hair">
        <color rgb="FF000000"/>
      </bottom>
      <diagonal/>
    </border>
    <border>
      <left style="hair">
        <color rgb="FF000000"/>
      </left>
      <right style="medium">
        <color rgb="FF000000"/>
      </right>
      <top style="medium">
        <color rgb="FF000000"/>
      </top>
      <bottom/>
      <diagonal/>
    </border>
    <border>
      <left style="medium">
        <color rgb="FF000000"/>
      </left>
      <right/>
      <top style="medium">
        <color rgb="FF000000"/>
      </top>
      <bottom/>
      <diagonal/>
    </border>
    <border>
      <left style="hair">
        <color rgb="FF000000"/>
      </left>
      <right style="medium">
        <color rgb="FF000000"/>
      </right>
      <top/>
      <bottom style="medium">
        <color rgb="FF000000"/>
      </bottom>
      <diagonal/>
    </border>
    <border>
      <left style="medium">
        <color rgb="FF000000"/>
      </left>
      <right/>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dotted">
        <color rgb="FF000000"/>
      </right>
      <top style="medium">
        <color rgb="FF000000"/>
      </top>
      <bottom style="dotted">
        <color rgb="FF000000"/>
      </bottom>
      <diagonal/>
    </border>
    <border>
      <left style="dotted">
        <color rgb="FF000000"/>
      </left>
      <right style="dotted">
        <color rgb="FF000000"/>
      </right>
      <top style="medium">
        <color rgb="FF000000"/>
      </top>
      <bottom style="dotted">
        <color rgb="FF000000"/>
      </bottom>
      <diagonal/>
    </border>
    <border>
      <left style="dotted">
        <color rgb="FF000000"/>
      </left>
      <right/>
      <top style="medium">
        <color rgb="FF000000"/>
      </top>
      <bottom style="dotted">
        <color rgb="FF000000"/>
      </bottom>
      <diagonal/>
    </border>
    <border>
      <left style="dotted">
        <color rgb="FF000000"/>
      </left>
      <right style="dotted">
        <color rgb="FF000000"/>
      </right>
      <top/>
      <bottom style="dotted">
        <color rgb="FF000000"/>
      </bottom>
      <diagonal/>
    </border>
    <border>
      <left style="thin">
        <color rgb="FF000000"/>
      </left>
      <right style="thin">
        <color rgb="FF000000"/>
      </right>
      <top/>
      <bottom style="thin">
        <color rgb="FF000000"/>
      </bottom>
      <diagonal/>
    </border>
    <border>
      <left style="medium">
        <color rgb="FF000000"/>
      </left>
      <right style="dotted">
        <color rgb="FF000000"/>
      </right>
      <top style="dotted">
        <color rgb="FF000000"/>
      </top>
      <bottom style="dotted">
        <color rgb="FF000000"/>
      </bottom>
      <diagonal/>
    </border>
    <border>
      <left style="dotted">
        <color rgb="FF000000"/>
      </left>
      <right style="dotted">
        <color rgb="FF000000"/>
      </right>
      <top style="dotted">
        <color rgb="FF000000"/>
      </top>
      <bottom style="dotted">
        <color rgb="FF000000"/>
      </bottom>
      <diagonal/>
    </border>
    <border>
      <left style="dotted">
        <color rgb="FF000000"/>
      </left>
      <right/>
      <top/>
      <bottom style="dotted">
        <color rgb="FF000000"/>
      </bottom>
      <diagonal/>
    </border>
    <border>
      <left style="thin">
        <color rgb="FF000000"/>
      </left>
      <right/>
      <top style="thin">
        <color rgb="FF000000"/>
      </top>
      <bottom style="thin">
        <color rgb="FF000000"/>
      </bottom>
      <diagonal/>
    </border>
    <border>
      <left style="medium">
        <color rgb="FF000000"/>
      </left>
      <right style="dotted">
        <color rgb="FF000000"/>
      </right>
      <top style="dotted">
        <color rgb="FF000000"/>
      </top>
      <bottom style="medium">
        <color rgb="FF000000"/>
      </bottom>
      <diagonal/>
    </border>
    <border>
      <left style="dotted">
        <color rgb="FF000000"/>
      </left>
      <right style="dotted">
        <color rgb="FF000000"/>
      </right>
      <top style="dotted">
        <color rgb="FF000000"/>
      </top>
      <bottom style="medium">
        <color rgb="FF000000"/>
      </bottom>
      <diagonal/>
    </border>
    <border>
      <left style="dotted">
        <color rgb="FF000000"/>
      </left>
      <right/>
      <top style="dotted">
        <color rgb="FF000000"/>
      </top>
      <bottom style="medium">
        <color rgb="FF000000"/>
      </bottom>
      <diagonal/>
    </border>
    <border>
      <left style="thick">
        <color rgb="FF000000"/>
      </left>
      <right/>
      <top style="thick">
        <color rgb="FF000000"/>
      </top>
      <bottom/>
      <diagonal/>
    </border>
    <border>
      <left/>
      <right/>
      <top style="thick">
        <color rgb="FF000000"/>
      </top>
      <bottom/>
      <diagonal/>
    </border>
    <border>
      <left/>
      <right style="thick">
        <color rgb="FF000000"/>
      </right>
      <top style="thick">
        <color rgb="FF000000"/>
      </top>
      <bottom/>
      <diagonal/>
    </border>
    <border>
      <left style="thick">
        <color rgb="FF000000"/>
      </left>
      <right/>
      <top/>
      <bottom/>
      <diagonal/>
    </border>
    <border>
      <left style="thin">
        <color rgb="FF000000"/>
      </left>
      <right/>
      <top style="thin">
        <color rgb="FF000000"/>
      </top>
      <bottom/>
      <diagonal/>
    </border>
    <border>
      <left/>
      <right style="thin">
        <color rgb="FF000000"/>
      </right>
      <top style="thin">
        <color rgb="FF000000"/>
      </top>
      <bottom/>
      <diagonal/>
    </border>
    <border>
      <left/>
      <right style="thick">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medium">
        <color rgb="FF000000"/>
      </left>
      <right style="medium">
        <color rgb="FF000000"/>
      </right>
      <top style="medium">
        <color rgb="FF000000"/>
      </top>
      <bottom style="medium">
        <color rgb="FF000000"/>
      </bottom>
      <diagonal/>
    </border>
    <border>
      <left style="thin">
        <color rgb="FF81829A"/>
      </left>
      <right/>
      <top style="thin">
        <color rgb="FF81829A"/>
      </top>
      <bottom style="thin">
        <color rgb="FF000000"/>
      </bottom>
      <diagonal/>
    </border>
    <border>
      <left/>
      <right/>
      <top style="thin">
        <color rgb="FF81829A"/>
      </top>
      <bottom style="thin">
        <color rgb="FF000000"/>
      </bottom>
      <diagonal/>
    </border>
    <border>
      <left/>
      <right style="thin">
        <color rgb="FF81829A"/>
      </right>
      <top style="thin">
        <color rgb="FF81829A"/>
      </top>
      <bottom style="thin">
        <color rgb="FF000000"/>
      </bottom>
      <diagonal/>
    </border>
    <border>
      <left/>
      <right/>
      <top style="thin">
        <color rgb="FF000000"/>
      </top>
      <bottom/>
      <diagonal/>
    </border>
    <border>
      <left style="thin">
        <color rgb="FF81829A"/>
      </left>
      <right/>
      <top style="hair">
        <color rgb="FF81829A"/>
      </top>
      <bottom style="hair">
        <color rgb="FF81829A"/>
      </bottom>
      <diagonal/>
    </border>
    <border>
      <left/>
      <right style="hair">
        <color rgb="FF81829A"/>
      </right>
      <top style="hair">
        <color rgb="FF81829A"/>
      </top>
      <bottom style="hair">
        <color rgb="FF81829A"/>
      </bottom>
      <diagonal/>
    </border>
    <border>
      <left style="hair">
        <color rgb="FF81829A"/>
      </left>
      <right style="hair">
        <color rgb="FF81829A"/>
      </right>
      <top style="hair">
        <color rgb="FF81829A"/>
      </top>
      <bottom style="hair">
        <color rgb="FF81829A"/>
      </bottom>
      <diagonal/>
    </border>
    <border>
      <left style="hair">
        <color rgb="FF81829A"/>
      </left>
      <right/>
      <top style="hair">
        <color rgb="FF81829A"/>
      </top>
      <bottom style="thin">
        <color rgb="FF81829A"/>
      </bottom>
      <diagonal/>
    </border>
    <border>
      <left/>
      <right/>
      <top style="hair">
        <color rgb="FF81829A"/>
      </top>
      <bottom style="thin">
        <color rgb="FF81829A"/>
      </bottom>
      <diagonal/>
    </border>
    <border>
      <left/>
      <right style="thin">
        <color rgb="FF81829A"/>
      </right>
      <top style="hair">
        <color rgb="FF81829A"/>
      </top>
      <bottom style="thin">
        <color rgb="FF81829A"/>
      </bottom>
      <diagonal/>
    </border>
    <border>
      <left style="thin">
        <color rgb="FF81829A"/>
      </left>
      <right/>
      <top style="hair">
        <color rgb="FF81829A"/>
      </top>
      <bottom style="thin">
        <color rgb="FF81829A"/>
      </bottom>
      <diagonal/>
    </border>
    <border>
      <left/>
      <right style="hair">
        <color rgb="FF81829A"/>
      </right>
      <top style="hair">
        <color rgb="FF81829A"/>
      </top>
      <bottom style="thin">
        <color rgb="FF81829A"/>
      </bottom>
      <diagonal/>
    </border>
    <border>
      <left style="thin">
        <color rgb="FF81829A"/>
      </left>
      <right style="thin">
        <color rgb="FF81829A"/>
      </right>
      <top style="thin">
        <color rgb="FF81829A"/>
      </top>
      <bottom style="thin">
        <color rgb="FF81829A"/>
      </bottom>
      <diagonal/>
    </border>
    <border>
      <left style="medium">
        <color rgb="FF000000"/>
      </left>
      <right style="medium">
        <color rgb="FF000000"/>
      </right>
      <top style="medium">
        <color rgb="FF000000"/>
      </top>
      <bottom/>
      <diagonal/>
    </border>
    <border>
      <left style="medium">
        <color rgb="FF000000"/>
      </left>
      <right style="medium">
        <color rgb="FF000000"/>
      </right>
      <top style="thin">
        <color rgb="FF000000"/>
      </top>
      <bottom style="thin">
        <color rgb="FF000000"/>
      </bottom>
      <diagonal/>
    </border>
    <border>
      <left style="thick">
        <color rgb="FF000000"/>
      </left>
      <right/>
      <top/>
      <bottom style="thick">
        <color rgb="FF000000"/>
      </bottom>
      <diagonal/>
    </border>
    <border>
      <left/>
      <right/>
      <top/>
      <bottom style="thick">
        <color rgb="FF000000"/>
      </bottom>
      <diagonal/>
    </border>
    <border>
      <left/>
      <right style="thick">
        <color rgb="FF000000"/>
      </right>
      <top/>
      <bottom style="thick">
        <color rgb="FF000000"/>
      </bottom>
      <diagonal/>
    </border>
    <border>
      <left style="thin">
        <color rgb="FF000000"/>
      </left>
      <right style="thin">
        <color rgb="FF000000"/>
      </right>
      <top/>
      <bottom/>
      <diagonal/>
    </border>
    <border>
      <left style="thin">
        <color rgb="FFFFFFFF"/>
      </left>
      <right style="thin">
        <color rgb="FFFFFFFF"/>
      </right>
      <top style="medium">
        <color rgb="FF000000"/>
      </top>
      <bottom/>
      <diagonal/>
    </border>
    <border>
      <left style="thin">
        <color rgb="FF000000"/>
      </left>
      <right style="thin">
        <color rgb="FF000000"/>
      </right>
      <top style="thin">
        <color rgb="FFFFFFFF"/>
      </top>
      <bottom/>
      <diagonal/>
    </border>
  </borders>
  <cellStyleXfs count="2">
    <xf numFmtId="0" fontId="0" fillId="0" borderId="0"/>
    <xf numFmtId="0" fontId="69" fillId="0" borderId="39"/>
  </cellStyleXfs>
  <cellXfs count="661">
    <xf numFmtId="0" fontId="0" fillId="0" borderId="0" xfId="0" applyFont="1" applyAlignment="1"/>
    <xf numFmtId="0" fontId="1" fillId="0" borderId="3" xfId="0" applyFont="1" applyBorder="1"/>
    <xf numFmtId="0" fontId="1" fillId="0" borderId="4" xfId="0" applyFont="1" applyBorder="1"/>
    <xf numFmtId="0" fontId="1" fillId="0" borderId="5" xfId="0" applyFont="1" applyBorder="1"/>
    <xf numFmtId="0" fontId="1" fillId="0" borderId="6" xfId="0" applyFont="1" applyBorder="1"/>
    <xf numFmtId="0" fontId="5" fillId="0" borderId="0" xfId="0" applyFont="1" applyAlignment="1">
      <alignment horizontal="left" vertical="center" wrapText="1"/>
    </xf>
    <xf numFmtId="0" fontId="1" fillId="0" borderId="0" xfId="0" applyFont="1" applyAlignment="1">
      <alignment horizontal="left" vertical="center" wrapText="1"/>
    </xf>
    <xf numFmtId="0" fontId="6" fillId="3" borderId="19" xfId="0" applyFont="1" applyFill="1" applyBorder="1" applyAlignment="1">
      <alignment vertical="center"/>
    </xf>
    <xf numFmtId="0" fontId="7" fillId="3" borderId="19" xfId="0" applyFont="1" applyFill="1" applyBorder="1" applyAlignment="1">
      <alignment vertical="center" wrapText="1"/>
    </xf>
    <xf numFmtId="0" fontId="6" fillId="0" borderId="0" xfId="0" applyFont="1" applyAlignment="1">
      <alignment horizontal="left" vertical="center" wrapText="1"/>
    </xf>
    <xf numFmtId="0" fontId="7" fillId="0" borderId="0" xfId="0" applyFont="1" applyAlignment="1">
      <alignment horizontal="left" vertical="top" wrapText="1"/>
    </xf>
    <xf numFmtId="0" fontId="8" fillId="4" borderId="25" xfId="0" applyFont="1" applyFill="1" applyBorder="1" applyAlignment="1">
      <alignment horizontal="center" vertical="center" wrapText="1"/>
    </xf>
    <xf numFmtId="0" fontId="9" fillId="5" borderId="25" xfId="0" applyFont="1" applyFill="1" applyBorder="1" applyAlignment="1">
      <alignment horizontal="center" vertical="center" wrapText="1"/>
    </xf>
    <xf numFmtId="0" fontId="9" fillId="6" borderId="25" xfId="0" applyFont="1" applyFill="1" applyBorder="1" applyAlignment="1">
      <alignment horizontal="center" vertical="center" wrapText="1"/>
    </xf>
    <xf numFmtId="0" fontId="9" fillId="7" borderId="25" xfId="0" applyFont="1" applyFill="1" applyBorder="1" applyAlignment="1">
      <alignment horizontal="center" vertical="center" wrapText="1"/>
    </xf>
    <xf numFmtId="0" fontId="9" fillId="8" borderId="25" xfId="0" applyFont="1" applyFill="1" applyBorder="1" applyAlignment="1">
      <alignment horizontal="center" vertical="center" wrapText="1"/>
    </xf>
    <xf numFmtId="0" fontId="1" fillId="0" borderId="3" xfId="0" applyFont="1" applyBorder="1" applyAlignment="1">
      <alignment vertical="top" wrapText="1"/>
    </xf>
    <xf numFmtId="0" fontId="1" fillId="0" borderId="0" xfId="0" applyFont="1" applyAlignment="1">
      <alignment vertical="top" wrapText="1"/>
    </xf>
    <xf numFmtId="0" fontId="1" fillId="0" borderId="4" xfId="0" applyFont="1" applyBorder="1" applyAlignment="1">
      <alignment vertical="top" wrapText="1"/>
    </xf>
    <xf numFmtId="0" fontId="1" fillId="0" borderId="4" xfId="0" applyFont="1" applyBorder="1" applyAlignment="1">
      <alignment horizontal="left" vertical="top"/>
    </xf>
    <xf numFmtId="0" fontId="6" fillId="0" borderId="0" xfId="0" applyFont="1" applyAlignment="1">
      <alignment horizontal="left" vertical="top" wrapText="1" readingOrder="1"/>
    </xf>
    <xf numFmtId="0" fontId="1" fillId="0" borderId="28" xfId="0" applyFont="1" applyBorder="1"/>
    <xf numFmtId="0" fontId="1" fillId="0" borderId="29" xfId="0" applyFont="1" applyBorder="1"/>
    <xf numFmtId="0" fontId="10" fillId="0" borderId="0" xfId="0" applyFont="1"/>
    <xf numFmtId="0" fontId="10" fillId="0" borderId="0" xfId="0" applyFont="1" applyAlignment="1">
      <alignment vertical="center"/>
    </xf>
    <xf numFmtId="0" fontId="12" fillId="0" borderId="0" xfId="0" applyFont="1" applyAlignment="1">
      <alignment vertical="center" wrapText="1"/>
    </xf>
    <xf numFmtId="0" fontId="11" fillId="2" borderId="30" xfId="0" applyFont="1" applyFill="1" applyBorder="1" applyAlignment="1">
      <alignment horizontal="center" vertical="center" wrapText="1"/>
    </xf>
    <xf numFmtId="0" fontId="11" fillId="2" borderId="31" xfId="0" applyFont="1" applyFill="1" applyBorder="1" applyAlignment="1">
      <alignment horizontal="center" vertical="center" wrapText="1"/>
    </xf>
    <xf numFmtId="0" fontId="8" fillId="0" borderId="32" xfId="0" applyFont="1" applyBorder="1" applyAlignment="1">
      <alignment horizontal="center" vertical="center" wrapText="1"/>
    </xf>
    <xf numFmtId="0" fontId="10" fillId="0" borderId="33" xfId="0" applyFont="1" applyBorder="1" applyAlignment="1">
      <alignment horizontal="left" vertical="center" wrapText="1"/>
    </xf>
    <xf numFmtId="0" fontId="8" fillId="0" borderId="34" xfId="0" applyFont="1" applyBorder="1" applyAlignment="1">
      <alignment horizontal="center" vertical="center" wrapText="1"/>
    </xf>
    <xf numFmtId="0" fontId="10" fillId="0" borderId="35" xfId="0" applyFont="1" applyBorder="1" applyAlignment="1">
      <alignment horizontal="left" vertical="center" wrapText="1"/>
    </xf>
    <xf numFmtId="0" fontId="8" fillId="0" borderId="36" xfId="0" applyFont="1" applyBorder="1" applyAlignment="1">
      <alignment horizontal="center" vertical="center" wrapText="1"/>
    </xf>
    <xf numFmtId="0" fontId="10" fillId="0" borderId="37" xfId="0" applyFont="1" applyBorder="1" applyAlignment="1">
      <alignment horizontal="left" vertical="center" wrapText="1"/>
    </xf>
    <xf numFmtId="0" fontId="8" fillId="10" borderId="25" xfId="0" applyFont="1" applyFill="1" applyBorder="1" applyAlignment="1">
      <alignment horizontal="center" vertical="center"/>
    </xf>
    <xf numFmtId="0" fontId="8" fillId="10" borderId="25" xfId="0" applyFont="1" applyFill="1" applyBorder="1" applyAlignment="1">
      <alignment horizontal="center" vertical="center" wrapText="1"/>
    </xf>
    <xf numFmtId="0" fontId="10" fillId="10" borderId="25" xfId="0" applyFont="1" applyFill="1" applyBorder="1" applyAlignment="1">
      <alignment horizontal="center" vertical="center"/>
    </xf>
    <xf numFmtId="0" fontId="8" fillId="3" borderId="19" xfId="0" applyFont="1" applyFill="1" applyBorder="1" applyAlignment="1">
      <alignment horizontal="center" vertical="center"/>
    </xf>
    <xf numFmtId="0" fontId="8" fillId="3" borderId="50" xfId="0" applyFont="1" applyFill="1" applyBorder="1" applyAlignment="1">
      <alignment horizontal="center" vertical="center"/>
    </xf>
    <xf numFmtId="0" fontId="8" fillId="3" borderId="41" xfId="0" applyFont="1" applyFill="1" applyBorder="1" applyAlignment="1">
      <alignment horizontal="center" vertical="center"/>
    </xf>
    <xf numFmtId="0" fontId="0" fillId="0" borderId="0" xfId="0" applyFont="1"/>
    <xf numFmtId="0" fontId="13" fillId="0" borderId="0" xfId="0" applyFont="1"/>
    <xf numFmtId="2" fontId="13" fillId="0" borderId="0" xfId="0" applyNumberFormat="1" applyFont="1"/>
    <xf numFmtId="2" fontId="14" fillId="0" borderId="0" xfId="0" applyNumberFormat="1" applyFont="1"/>
    <xf numFmtId="0" fontId="12" fillId="12" borderId="63" xfId="0" applyFont="1" applyFill="1" applyBorder="1" applyAlignment="1">
      <alignment horizontal="left" vertical="top" wrapText="1"/>
    </xf>
    <xf numFmtId="0" fontId="13" fillId="12" borderId="65" xfId="0" applyFont="1" applyFill="1" applyBorder="1" applyAlignment="1">
      <alignment horizontal="left" vertical="top" wrapText="1"/>
    </xf>
    <xf numFmtId="0" fontId="13" fillId="12" borderId="68" xfId="0" applyFont="1" applyFill="1" applyBorder="1" applyAlignment="1">
      <alignment horizontal="left" vertical="top" wrapText="1"/>
    </xf>
    <xf numFmtId="0" fontId="8" fillId="3" borderId="75" xfId="0" applyFont="1" applyFill="1" applyBorder="1" applyAlignment="1">
      <alignment horizontal="center" vertical="center"/>
    </xf>
    <xf numFmtId="0" fontId="12" fillId="12" borderId="25" xfId="0" applyFont="1" applyFill="1" applyBorder="1" applyAlignment="1">
      <alignment horizontal="left" vertical="center" wrapText="1"/>
    </xf>
    <xf numFmtId="0" fontId="13" fillId="12" borderId="25" xfId="0" applyFont="1" applyFill="1" applyBorder="1" applyAlignment="1">
      <alignment horizontal="left" vertical="center" wrapText="1"/>
    </xf>
    <xf numFmtId="0" fontId="13" fillId="12" borderId="76" xfId="0" applyFont="1" applyFill="1" applyBorder="1" applyAlignment="1">
      <alignment horizontal="left" vertical="center" wrapText="1"/>
    </xf>
    <xf numFmtId="0" fontId="12" fillId="13" borderId="78" xfId="0" applyFont="1" applyFill="1" applyBorder="1" applyAlignment="1">
      <alignment horizontal="left" vertical="top" wrapText="1"/>
    </xf>
    <xf numFmtId="0" fontId="10" fillId="0" borderId="54" xfId="0" applyFont="1" applyBorder="1" applyAlignment="1">
      <alignment horizontal="left" vertical="top" wrapText="1"/>
    </xf>
    <xf numFmtId="0" fontId="10" fillId="0" borderId="38" xfId="0" applyFont="1" applyBorder="1" applyAlignment="1">
      <alignment horizontal="left" vertical="top" wrapText="1"/>
    </xf>
    <xf numFmtId="167" fontId="13" fillId="0" borderId="0" xfId="0" applyNumberFormat="1" applyFont="1"/>
    <xf numFmtId="0" fontId="23" fillId="0" borderId="0" xfId="0" applyFont="1" applyAlignment="1">
      <alignment vertical="center"/>
    </xf>
    <xf numFmtId="0" fontId="25" fillId="0" borderId="0" xfId="0" applyFont="1" applyAlignment="1">
      <alignment vertical="center"/>
    </xf>
    <xf numFmtId="0" fontId="28" fillId="0" borderId="0" xfId="0" applyFont="1" applyAlignment="1">
      <alignment vertical="center" wrapText="1"/>
    </xf>
    <xf numFmtId="0" fontId="29" fillId="12" borderId="50" xfId="0" applyFont="1" applyFill="1" applyBorder="1" applyAlignment="1">
      <alignment horizontal="center" vertical="center"/>
    </xf>
    <xf numFmtId="0" fontId="29" fillId="12" borderId="19" xfId="0" applyFont="1" applyFill="1" applyBorder="1" applyAlignment="1">
      <alignment horizontal="center" vertical="center" wrapText="1"/>
    </xf>
    <xf numFmtId="0" fontId="27" fillId="15" borderId="88" xfId="0" applyFont="1" applyFill="1" applyBorder="1" applyAlignment="1">
      <alignment horizontal="center" vertical="center"/>
    </xf>
    <xf numFmtId="0" fontId="27" fillId="15" borderId="122" xfId="0" applyFont="1" applyFill="1" applyBorder="1" applyAlignment="1">
      <alignment horizontal="center" vertical="center"/>
    </xf>
    <xf numFmtId="0" fontId="10" fillId="3" borderId="123" xfId="0" applyFont="1" applyFill="1" applyBorder="1" applyAlignment="1">
      <alignment horizontal="center" vertical="center" wrapText="1"/>
    </xf>
    <xf numFmtId="0" fontId="30" fillId="3" borderId="124" xfId="0" applyFont="1" applyFill="1" applyBorder="1" applyAlignment="1">
      <alignment horizontal="center" vertical="center" wrapText="1"/>
    </xf>
    <xf numFmtId="0" fontId="30" fillId="3" borderId="124" xfId="0" applyFont="1" applyFill="1" applyBorder="1" applyAlignment="1">
      <alignment horizontal="left" vertical="top" wrapText="1"/>
    </xf>
    <xf numFmtId="1" fontId="30" fillId="3" borderId="124" xfId="0" applyNumberFormat="1" applyFont="1" applyFill="1" applyBorder="1" applyAlignment="1">
      <alignment horizontal="center" vertical="center" wrapText="1"/>
    </xf>
    <xf numFmtId="0" fontId="30" fillId="3" borderId="125" xfId="0" applyFont="1" applyFill="1" applyBorder="1" applyAlignment="1">
      <alignment horizontal="center" vertical="center" wrapText="1"/>
    </xf>
    <xf numFmtId="0" fontId="1" fillId="3" borderId="127" xfId="0" applyFont="1" applyFill="1" applyBorder="1" applyAlignment="1">
      <alignment vertical="center"/>
    </xf>
    <xf numFmtId="1" fontId="10" fillId="3" borderId="128" xfId="0" applyNumberFormat="1" applyFont="1" applyFill="1" applyBorder="1" applyAlignment="1">
      <alignment horizontal="center" vertical="center" wrapText="1"/>
    </xf>
    <xf numFmtId="0" fontId="30" fillId="3" borderId="129" xfId="0" applyFont="1" applyFill="1" applyBorder="1" applyAlignment="1">
      <alignment horizontal="center" vertical="center" wrapText="1"/>
    </xf>
    <xf numFmtId="0" fontId="30" fillId="3" borderId="129" xfId="0" applyFont="1" applyFill="1" applyBorder="1" applyAlignment="1">
      <alignment horizontal="left" vertical="top" wrapText="1"/>
    </xf>
    <xf numFmtId="0" fontId="30" fillId="3" borderId="130" xfId="0" applyFont="1" applyFill="1" applyBorder="1" applyAlignment="1">
      <alignment horizontal="center" vertical="center" wrapText="1"/>
    </xf>
    <xf numFmtId="0" fontId="1" fillId="3" borderId="25" xfId="0" applyFont="1" applyFill="1" applyBorder="1" applyAlignment="1">
      <alignment vertical="center"/>
    </xf>
    <xf numFmtId="0" fontId="10" fillId="3" borderId="128" xfId="0" applyFont="1" applyFill="1" applyBorder="1" applyAlignment="1">
      <alignment horizontal="center" vertical="center" wrapText="1"/>
    </xf>
    <xf numFmtId="9" fontId="8" fillId="0" borderId="25" xfId="0" applyNumberFormat="1" applyFont="1" applyBorder="1" applyAlignment="1">
      <alignment horizontal="center" vertical="center"/>
    </xf>
    <xf numFmtId="0" fontId="1" fillId="0" borderId="25" xfId="0" applyFont="1" applyBorder="1" applyAlignment="1">
      <alignment vertical="center"/>
    </xf>
    <xf numFmtId="0" fontId="1" fillId="3" borderId="131" xfId="0" applyFont="1" applyFill="1" applyBorder="1" applyAlignment="1">
      <alignment horizontal="center" vertical="center"/>
    </xf>
    <xf numFmtId="1" fontId="10" fillId="3" borderId="132" xfId="0" applyNumberFormat="1" applyFont="1" applyFill="1" applyBorder="1" applyAlignment="1">
      <alignment horizontal="center" vertical="center" wrapText="1"/>
    </xf>
    <xf numFmtId="0" fontId="30" fillId="3" borderId="133" xfId="0" applyFont="1" applyFill="1" applyBorder="1" applyAlignment="1">
      <alignment horizontal="center" vertical="center" wrapText="1"/>
    </xf>
    <xf numFmtId="0" fontId="30" fillId="3" borderId="133" xfId="0" applyFont="1" applyFill="1" applyBorder="1" applyAlignment="1">
      <alignment horizontal="left" vertical="top" wrapText="1"/>
    </xf>
    <xf numFmtId="0" fontId="30" fillId="3" borderId="134" xfId="0" applyFont="1" applyFill="1" applyBorder="1" applyAlignment="1">
      <alignment horizontal="center" vertical="center" wrapText="1"/>
    </xf>
    <xf numFmtId="0" fontId="0" fillId="3" borderId="135" xfId="0" applyFont="1" applyFill="1" applyBorder="1"/>
    <xf numFmtId="0" fontId="0" fillId="3" borderId="136" xfId="0" applyFont="1" applyFill="1" applyBorder="1"/>
    <xf numFmtId="0" fontId="0" fillId="3" borderId="137" xfId="0" applyFont="1" applyFill="1" applyBorder="1"/>
    <xf numFmtId="0" fontId="0" fillId="3" borderId="138" xfId="0" applyFont="1" applyFill="1" applyBorder="1"/>
    <xf numFmtId="0" fontId="0" fillId="3" borderId="141" xfId="0" applyFont="1" applyFill="1" applyBorder="1"/>
    <xf numFmtId="0" fontId="26" fillId="12" borderId="25" xfId="0" applyFont="1" applyFill="1" applyBorder="1" applyAlignment="1">
      <alignment horizontal="center" vertical="center"/>
    </xf>
    <xf numFmtId="0" fontId="35" fillId="3" borderId="149" xfId="0" applyFont="1" applyFill="1" applyBorder="1" applyAlignment="1">
      <alignment horizontal="center" vertical="center"/>
    </xf>
    <xf numFmtId="49" fontId="37" fillId="3" borderId="152" xfId="0" applyNumberFormat="1" applyFont="1" applyFill="1" applyBorder="1" applyAlignment="1">
      <alignment horizontal="center" vertical="center" wrapText="1"/>
    </xf>
    <xf numFmtId="0" fontId="32" fillId="16" borderId="158" xfId="0" applyFont="1" applyFill="1" applyBorder="1" applyAlignment="1">
      <alignment horizontal="center" vertical="center" wrapText="1"/>
    </xf>
    <xf numFmtId="0" fontId="35" fillId="0" borderId="0" xfId="0" applyFont="1" applyAlignment="1">
      <alignment horizontal="center" vertical="center" wrapText="1"/>
    </xf>
    <xf numFmtId="0" fontId="40" fillId="16" borderId="158" xfId="0" applyFont="1" applyFill="1" applyBorder="1" applyAlignment="1">
      <alignment horizontal="center" vertical="center" wrapText="1"/>
    </xf>
    <xf numFmtId="0" fontId="40" fillId="16" borderId="145" xfId="0" applyFont="1" applyFill="1" applyBorder="1" applyAlignment="1">
      <alignment horizontal="center" vertical="center" wrapText="1"/>
    </xf>
    <xf numFmtId="0" fontId="40" fillId="12" borderId="159" xfId="0" applyFont="1" applyFill="1" applyBorder="1" applyAlignment="1">
      <alignment horizontal="center" vertical="center" wrapText="1"/>
    </xf>
    <xf numFmtId="0" fontId="40" fillId="12" borderId="145" xfId="0" applyFont="1" applyFill="1" applyBorder="1" applyAlignment="1">
      <alignment horizontal="center" vertical="center" wrapText="1"/>
    </xf>
    <xf numFmtId="0" fontId="42" fillId="0" borderId="0" xfId="0" applyFont="1" applyAlignment="1">
      <alignment horizontal="center" wrapText="1"/>
    </xf>
    <xf numFmtId="0" fontId="0" fillId="0" borderId="58" xfId="0" applyFont="1" applyBorder="1"/>
    <xf numFmtId="0" fontId="32" fillId="9" borderId="25" xfId="0" applyFont="1" applyFill="1" applyBorder="1" applyAlignment="1">
      <alignment horizontal="center" vertical="center" wrapText="1"/>
    </xf>
    <xf numFmtId="0" fontId="40" fillId="0" borderId="0" xfId="0" applyFont="1" applyAlignment="1">
      <alignment vertical="center"/>
    </xf>
    <xf numFmtId="0" fontId="35" fillId="0" borderId="25" xfId="0" applyFont="1" applyBorder="1" applyAlignment="1">
      <alignment horizontal="center" vertical="center"/>
    </xf>
    <xf numFmtId="9" fontId="35" fillId="0" borderId="0" xfId="0" applyNumberFormat="1" applyFont="1" applyAlignment="1">
      <alignment vertical="center"/>
    </xf>
    <xf numFmtId="9" fontId="36" fillId="5" borderId="25" xfId="0" applyNumberFormat="1" applyFont="1" applyFill="1" applyBorder="1" applyAlignment="1">
      <alignment horizontal="center" vertical="center"/>
    </xf>
    <xf numFmtId="0" fontId="35" fillId="0" borderId="0" xfId="0" applyFont="1" applyAlignment="1">
      <alignment vertical="center"/>
    </xf>
    <xf numFmtId="0" fontId="35" fillId="0" borderId="26" xfId="0" applyFont="1" applyBorder="1" applyAlignment="1">
      <alignment vertical="center"/>
    </xf>
    <xf numFmtId="0" fontId="35" fillId="0" borderId="0" xfId="0" applyFont="1" applyAlignment="1">
      <alignment horizontal="left" vertical="center"/>
    </xf>
    <xf numFmtId="9" fontId="35" fillId="0" borderId="25" xfId="0" applyNumberFormat="1" applyFont="1" applyBorder="1" applyAlignment="1">
      <alignment horizontal="center" vertical="center"/>
    </xf>
    <xf numFmtId="0" fontId="35" fillId="3" borderId="141" xfId="0" applyFont="1" applyFill="1" applyBorder="1" applyAlignment="1">
      <alignment vertical="center"/>
    </xf>
    <xf numFmtId="0" fontId="0" fillId="0" borderId="0" xfId="0" applyFont="1" applyAlignment="1">
      <alignment horizontal="center"/>
    </xf>
    <xf numFmtId="0" fontId="0" fillId="0" borderId="25" xfId="0" applyFont="1" applyBorder="1"/>
    <xf numFmtId="0" fontId="0" fillId="0" borderId="160" xfId="0" applyFont="1" applyBorder="1"/>
    <xf numFmtId="0" fontId="0" fillId="0" borderId="0" xfId="0" applyFont="1" applyAlignment="1">
      <alignment horizontal="left"/>
    </xf>
    <xf numFmtId="0" fontId="0" fillId="0" borderId="25" xfId="0" applyFont="1" applyBorder="1" applyAlignment="1">
      <alignment horizontal="left"/>
    </xf>
    <xf numFmtId="0" fontId="32" fillId="11" borderId="25" xfId="0" applyFont="1" applyFill="1" applyBorder="1" applyAlignment="1">
      <alignment horizontal="center" vertical="center" wrapText="1"/>
    </xf>
    <xf numFmtId="0" fontId="0" fillId="0" borderId="26" xfId="0" applyFont="1" applyBorder="1"/>
    <xf numFmtId="0" fontId="32" fillId="12" borderId="25" xfId="0" applyFont="1" applyFill="1" applyBorder="1" applyAlignment="1">
      <alignment horizontal="center" vertical="center" wrapText="1"/>
    </xf>
    <xf numFmtId="0" fontId="32" fillId="13" borderId="25" xfId="0" applyFont="1" applyFill="1" applyBorder="1" applyAlignment="1">
      <alignment horizontal="center" vertical="center" wrapText="1"/>
    </xf>
    <xf numFmtId="0" fontId="32" fillId="17" borderId="25" xfId="0" applyFont="1" applyFill="1" applyBorder="1" applyAlignment="1">
      <alignment horizontal="center" vertical="center" wrapText="1"/>
    </xf>
    <xf numFmtId="0" fontId="0" fillId="3" borderId="161" xfId="0" applyFont="1" applyFill="1" applyBorder="1"/>
    <xf numFmtId="0" fontId="0" fillId="3" borderId="162" xfId="0" applyFont="1" applyFill="1" applyBorder="1"/>
    <xf numFmtId="0" fontId="0" fillId="3" borderId="163" xfId="0" applyFont="1" applyFill="1" applyBorder="1"/>
    <xf numFmtId="0" fontId="12" fillId="12" borderId="25" xfId="0" applyFont="1" applyFill="1" applyBorder="1" applyAlignment="1">
      <alignment horizontal="center" vertical="center" wrapText="1"/>
    </xf>
    <xf numFmtId="0" fontId="12" fillId="12" borderId="164" xfId="0" applyFont="1" applyFill="1" applyBorder="1" applyAlignment="1">
      <alignment horizontal="center" vertical="center" wrapText="1"/>
    </xf>
    <xf numFmtId="2" fontId="0" fillId="0" borderId="0" xfId="0" applyNumberFormat="1" applyFont="1"/>
    <xf numFmtId="0" fontId="44" fillId="0" borderId="0" xfId="0" applyFont="1"/>
    <xf numFmtId="0" fontId="8" fillId="0" borderId="0" xfId="0" applyFont="1" applyAlignment="1">
      <alignment vertical="center"/>
    </xf>
    <xf numFmtId="0" fontId="10" fillId="0" borderId="0" xfId="0" applyFont="1" applyAlignment="1">
      <alignment vertical="center" wrapText="1"/>
    </xf>
    <xf numFmtId="0" fontId="8" fillId="0" borderId="0" xfId="0" applyFont="1" applyAlignment="1">
      <alignment vertical="center" wrapText="1"/>
    </xf>
    <xf numFmtId="164" fontId="0" fillId="0" borderId="0" xfId="0" applyNumberFormat="1" applyFont="1"/>
    <xf numFmtId="165" fontId="0" fillId="0" borderId="0" xfId="0" applyNumberFormat="1" applyFont="1"/>
    <xf numFmtId="166" fontId="0" fillId="0" borderId="0" xfId="0" applyNumberFormat="1" applyFont="1"/>
    <xf numFmtId="167" fontId="0" fillId="0" borderId="0" xfId="0" applyNumberFormat="1" applyFont="1"/>
    <xf numFmtId="0" fontId="1" fillId="0" borderId="0" xfId="0" applyFont="1"/>
    <xf numFmtId="0" fontId="1" fillId="0" borderId="149" xfId="0" applyFont="1" applyBorder="1"/>
    <xf numFmtId="0" fontId="1" fillId="0" borderId="121" xfId="0" applyFont="1" applyBorder="1"/>
    <xf numFmtId="0" fontId="10" fillId="3" borderId="39" xfId="0" applyFont="1" applyFill="1" applyBorder="1"/>
    <xf numFmtId="0" fontId="13" fillId="3" borderId="39" xfId="0" applyFont="1" applyFill="1" applyBorder="1"/>
    <xf numFmtId="2" fontId="13" fillId="3" borderId="39" xfId="0" applyNumberFormat="1" applyFont="1" applyFill="1" applyBorder="1"/>
    <xf numFmtId="2" fontId="14" fillId="3" borderId="39" xfId="0" applyNumberFormat="1" applyFont="1" applyFill="1" applyBorder="1"/>
    <xf numFmtId="0" fontId="10" fillId="3" borderId="39" xfId="0" applyFont="1" applyFill="1" applyBorder="1" applyAlignment="1">
      <alignment vertical="center"/>
    </xf>
    <xf numFmtId="1" fontId="10" fillId="3" borderId="39" xfId="0" applyNumberFormat="1" applyFont="1" applyFill="1" applyBorder="1" applyAlignment="1">
      <alignment horizontal="center" vertical="center"/>
    </xf>
    <xf numFmtId="0" fontId="14" fillId="3" borderId="39" xfId="0" applyFont="1" applyFill="1" applyBorder="1"/>
    <xf numFmtId="0" fontId="19" fillId="3" borderId="39" xfId="0" applyFont="1" applyFill="1" applyBorder="1" applyAlignment="1">
      <alignment horizontal="center" vertical="center"/>
    </xf>
    <xf numFmtId="0" fontId="12" fillId="12" borderId="39" xfId="0" applyFont="1" applyFill="1" applyBorder="1" applyAlignment="1">
      <alignment horizontal="center" vertical="center"/>
    </xf>
    <xf numFmtId="0" fontId="12" fillId="3" borderId="39" xfId="0" applyFont="1" applyFill="1" applyBorder="1" applyAlignment="1">
      <alignment horizontal="center" vertical="center"/>
    </xf>
    <xf numFmtId="0" fontId="12" fillId="13" borderId="39" xfId="0" applyFont="1" applyFill="1" applyBorder="1" applyAlignment="1">
      <alignment horizontal="center" vertical="center"/>
    </xf>
    <xf numFmtId="0" fontId="20" fillId="13" borderId="78" xfId="0" applyFont="1" applyFill="1" applyBorder="1" applyAlignment="1">
      <alignment horizontal="left" vertical="top" wrapText="1"/>
    </xf>
    <xf numFmtId="0" fontId="20" fillId="13" borderId="90" xfId="0" applyFont="1" applyFill="1" applyBorder="1" applyAlignment="1">
      <alignment horizontal="left" vertical="top" wrapText="1"/>
    </xf>
    <xf numFmtId="0" fontId="10" fillId="0" borderId="164" xfId="0" applyFont="1" applyBorder="1" applyAlignment="1">
      <alignment horizontal="left" vertical="top" wrapText="1"/>
    </xf>
    <xf numFmtId="0" fontId="8" fillId="3" borderId="115" xfId="0" applyFont="1" applyFill="1" applyBorder="1" applyAlignment="1">
      <alignment horizontal="center" vertical="center"/>
    </xf>
    <xf numFmtId="0" fontId="1" fillId="3" borderId="39" xfId="0" applyFont="1" applyFill="1" applyBorder="1" applyAlignment="1">
      <alignment vertical="center"/>
    </xf>
    <xf numFmtId="1" fontId="1" fillId="3" borderId="39" xfId="0" applyNumberFormat="1" applyFont="1" applyFill="1" applyBorder="1" applyAlignment="1">
      <alignment vertical="center"/>
    </xf>
    <xf numFmtId="49" fontId="1" fillId="3" borderId="39" xfId="0" applyNumberFormat="1" applyFont="1" applyFill="1" applyBorder="1" applyAlignment="1">
      <alignment vertical="center"/>
    </xf>
    <xf numFmtId="0" fontId="1" fillId="3" borderId="39" xfId="0" applyFont="1" applyFill="1" applyBorder="1" applyAlignment="1">
      <alignment horizontal="center" vertical="center"/>
    </xf>
    <xf numFmtId="1" fontId="24" fillId="3" borderId="39" xfId="0" applyNumberFormat="1" applyFont="1" applyFill="1" applyBorder="1" applyAlignment="1">
      <alignment vertical="center"/>
    </xf>
    <xf numFmtId="49" fontId="24" fillId="3" borderId="39" xfId="0" applyNumberFormat="1" applyFont="1" applyFill="1" applyBorder="1" applyAlignment="1">
      <alignment vertical="center"/>
    </xf>
    <xf numFmtId="0" fontId="24" fillId="3" borderId="39" xfId="0" applyFont="1" applyFill="1" applyBorder="1" applyAlignment="1">
      <alignment vertical="center"/>
    </xf>
    <xf numFmtId="9" fontId="1" fillId="3" borderId="39" xfId="0" applyNumberFormat="1" applyFont="1" applyFill="1" applyBorder="1" applyAlignment="1">
      <alignment vertical="center"/>
    </xf>
    <xf numFmtId="9" fontId="23" fillId="3" borderId="39" xfId="0" applyNumberFormat="1" applyFont="1" applyFill="1" applyBorder="1" applyAlignment="1">
      <alignment vertical="center"/>
    </xf>
    <xf numFmtId="0" fontId="28" fillId="3" borderId="39" xfId="0" applyFont="1" applyFill="1" applyBorder="1" applyAlignment="1">
      <alignment vertical="center" wrapText="1"/>
    </xf>
    <xf numFmtId="0" fontId="28" fillId="3" borderId="39" xfId="0" applyFont="1" applyFill="1" applyBorder="1" applyAlignment="1">
      <alignment horizontal="center" vertical="center" wrapText="1"/>
    </xf>
    <xf numFmtId="9" fontId="8" fillId="0" borderId="127" xfId="0" applyNumberFormat="1" applyFont="1" applyBorder="1" applyAlignment="1">
      <alignment horizontal="center" vertical="center"/>
    </xf>
    <xf numFmtId="0" fontId="1" fillId="0" borderId="127" xfId="0" applyFont="1" applyBorder="1" applyAlignment="1">
      <alignment vertical="center"/>
    </xf>
    <xf numFmtId="0" fontId="0" fillId="3" borderId="39" xfId="0" applyFont="1" applyFill="1" applyBorder="1"/>
    <xf numFmtId="0" fontId="13" fillId="3" borderId="39" xfId="0" applyFont="1" applyFill="1" applyBorder="1" applyAlignment="1">
      <alignment vertical="center"/>
    </xf>
    <xf numFmtId="0" fontId="33" fillId="3" borderId="39" xfId="0" applyFont="1" applyFill="1" applyBorder="1" applyAlignment="1">
      <alignment horizontal="center" vertical="center"/>
    </xf>
    <xf numFmtId="0" fontId="34" fillId="3" borderId="39" xfId="0" applyFont="1" applyFill="1" applyBorder="1"/>
    <xf numFmtId="0" fontId="32" fillId="3" borderId="39" xfId="0" applyFont="1" applyFill="1" applyBorder="1" applyAlignment="1">
      <alignment horizontal="center" vertical="center"/>
    </xf>
    <xf numFmtId="0" fontId="35" fillId="3" borderId="39" xfId="0" applyFont="1" applyFill="1" applyBorder="1" applyAlignment="1">
      <alignment horizontal="center" vertical="center"/>
    </xf>
    <xf numFmtId="49" fontId="0" fillId="3" borderId="39" xfId="0" applyNumberFormat="1" applyFont="1" applyFill="1" applyBorder="1" applyAlignment="1">
      <alignment horizontal="left" vertical="top" wrapText="1"/>
    </xf>
    <xf numFmtId="0" fontId="39" fillId="3" borderId="39" xfId="0" applyFont="1" applyFill="1" applyBorder="1" applyAlignment="1">
      <alignment wrapText="1"/>
    </xf>
    <xf numFmtId="0" fontId="34" fillId="3" borderId="39" xfId="0" applyFont="1" applyFill="1" applyBorder="1" applyAlignment="1">
      <alignment horizontal="center" vertical="center" wrapText="1"/>
    </xf>
    <xf numFmtId="0" fontId="40" fillId="12" borderId="39" xfId="0" applyFont="1" applyFill="1" applyBorder="1" applyAlignment="1">
      <alignment horizontal="center" vertical="center" wrapText="1"/>
    </xf>
    <xf numFmtId="0" fontId="41" fillId="3" borderId="39" xfId="0" applyFont="1" applyFill="1" applyBorder="1" applyAlignment="1">
      <alignment wrapText="1"/>
    </xf>
    <xf numFmtId="0" fontId="35" fillId="3" borderId="39" xfId="0" applyFont="1" applyFill="1" applyBorder="1" applyAlignment="1">
      <alignment vertical="center"/>
    </xf>
    <xf numFmtId="0" fontId="40" fillId="3" borderId="39" xfId="0" applyFont="1" applyFill="1" applyBorder="1" applyAlignment="1">
      <alignment vertical="center"/>
    </xf>
    <xf numFmtId="0" fontId="35" fillId="3" borderId="39" xfId="0" applyFont="1" applyFill="1" applyBorder="1" applyAlignment="1">
      <alignment horizontal="left" vertical="center"/>
    </xf>
    <xf numFmtId="0" fontId="43" fillId="3" borderId="39" xfId="0" applyFont="1" applyFill="1" applyBorder="1" applyAlignment="1">
      <alignment vertical="center"/>
    </xf>
    <xf numFmtId="0" fontId="43" fillId="3" borderId="39" xfId="0" applyFont="1" applyFill="1" applyBorder="1"/>
    <xf numFmtId="0" fontId="12" fillId="12" borderId="39" xfId="0" applyFont="1" applyFill="1" applyBorder="1" applyAlignment="1">
      <alignment horizontal="center" vertical="center" wrapText="1"/>
    </xf>
    <xf numFmtId="0" fontId="0" fillId="0" borderId="0" xfId="0" applyFont="1" applyAlignment="1"/>
    <xf numFmtId="0" fontId="1" fillId="0" borderId="3" xfId="0" applyFont="1" applyBorder="1" applyAlignment="1">
      <alignment horizontal="left" vertical="top"/>
    </xf>
    <xf numFmtId="0" fontId="10" fillId="3" borderId="39" xfId="0" applyFont="1" applyFill="1" applyBorder="1" applyAlignment="1">
      <alignment horizontal="center"/>
    </xf>
    <xf numFmtId="14" fontId="10" fillId="3" borderId="39" xfId="0" applyNumberFormat="1" applyFont="1" applyFill="1" applyBorder="1" applyAlignment="1">
      <alignment horizontal="center"/>
    </xf>
    <xf numFmtId="0" fontId="16" fillId="3" borderId="39" xfId="0" applyFont="1" applyFill="1" applyBorder="1" applyAlignment="1">
      <alignment horizontal="left" vertical="top" wrapText="1"/>
    </xf>
    <xf numFmtId="0" fontId="10" fillId="3" borderId="39" xfId="0" applyFont="1" applyFill="1" applyBorder="1" applyAlignment="1">
      <alignment horizontal="left" vertical="center" wrapText="1"/>
    </xf>
    <xf numFmtId="0" fontId="12" fillId="12" borderId="76" xfId="0" applyFont="1" applyFill="1" applyBorder="1" applyAlignment="1">
      <alignment horizontal="center" vertical="center" wrapText="1"/>
    </xf>
    <xf numFmtId="0" fontId="59" fillId="3" borderId="60" xfId="0" applyFont="1" applyFill="1" applyBorder="1" applyAlignment="1">
      <alignment horizontal="center" vertical="center"/>
    </xf>
    <xf numFmtId="0" fontId="57" fillId="3" borderId="41" xfId="0" applyFont="1" applyFill="1" applyBorder="1" applyAlignment="1">
      <alignment horizontal="center" vertical="center" wrapText="1"/>
    </xf>
    <xf numFmtId="0" fontId="59" fillId="3" borderId="19" xfId="0" applyFont="1" applyFill="1" applyBorder="1" applyAlignment="1">
      <alignment horizontal="center" vertical="center"/>
    </xf>
    <xf numFmtId="0" fontId="57" fillId="3" borderId="19" xfId="0" applyFont="1" applyFill="1" applyBorder="1" applyAlignment="1">
      <alignment horizontal="center" vertical="center" wrapText="1"/>
    </xf>
    <xf numFmtId="0" fontId="59" fillId="3" borderId="50" xfId="0" applyFont="1" applyFill="1" applyBorder="1" applyAlignment="1">
      <alignment horizontal="center" vertical="center"/>
    </xf>
    <xf numFmtId="0" fontId="59" fillId="3" borderId="41" xfId="0" applyFont="1" applyFill="1" applyBorder="1" applyAlignment="1">
      <alignment horizontal="center" vertical="center"/>
    </xf>
    <xf numFmtId="0" fontId="57" fillId="18" borderId="39" xfId="0" applyFont="1" applyFill="1" applyBorder="1"/>
    <xf numFmtId="0" fontId="59" fillId="18" borderId="60" xfId="0" applyFont="1" applyFill="1" applyBorder="1" applyAlignment="1">
      <alignment horizontal="center" vertical="center"/>
    </xf>
    <xf numFmtId="0" fontId="59" fillId="18" borderId="19" xfId="0" applyFont="1" applyFill="1" applyBorder="1" applyAlignment="1">
      <alignment horizontal="center" vertical="center"/>
    </xf>
    <xf numFmtId="0" fontId="59" fillId="18" borderId="46" xfId="0" applyFont="1" applyFill="1" applyBorder="1" applyAlignment="1">
      <alignment horizontal="center" vertical="center"/>
    </xf>
    <xf numFmtId="0" fontId="59" fillId="18" borderId="50" xfId="0" applyFont="1" applyFill="1" applyBorder="1" applyAlignment="1">
      <alignment horizontal="center" vertical="center"/>
    </xf>
    <xf numFmtId="0" fontId="59" fillId="18" borderId="41" xfId="0" applyFont="1" applyFill="1" applyBorder="1" applyAlignment="1">
      <alignment horizontal="center" vertical="center"/>
    </xf>
    <xf numFmtId="0" fontId="57" fillId="19" borderId="72" xfId="0" applyFont="1" applyFill="1" applyBorder="1" applyAlignment="1">
      <alignment horizontal="left" vertical="top" wrapText="1"/>
    </xf>
    <xf numFmtId="0" fontId="59" fillId="18" borderId="75" xfId="0" applyFont="1" applyFill="1" applyBorder="1" applyAlignment="1">
      <alignment horizontal="center" vertical="center"/>
    </xf>
    <xf numFmtId="0" fontId="57" fillId="19" borderId="47" xfId="0" applyFont="1" applyFill="1" applyBorder="1" applyAlignment="1">
      <alignment horizontal="left" vertical="top" wrapText="1"/>
    </xf>
    <xf numFmtId="0" fontId="57" fillId="19" borderId="40" xfId="0" applyFont="1" applyFill="1" applyBorder="1" applyAlignment="1">
      <alignment horizontal="left" vertical="top" wrapText="1"/>
    </xf>
    <xf numFmtId="0" fontId="57" fillId="19" borderId="43" xfId="0" applyFont="1" applyFill="1" applyBorder="1" applyAlignment="1">
      <alignment horizontal="left" vertical="top" wrapText="1"/>
    </xf>
    <xf numFmtId="0" fontId="57" fillId="3" borderId="50" xfId="0" applyFont="1" applyFill="1" applyBorder="1" applyAlignment="1">
      <alignment horizontal="center" vertical="center" wrapText="1"/>
    </xf>
    <xf numFmtId="0" fontId="35" fillId="0" borderId="26" xfId="0" applyFont="1" applyBorder="1" applyAlignment="1">
      <alignment horizontal="left" vertical="center" wrapText="1"/>
    </xf>
    <xf numFmtId="0" fontId="45" fillId="18" borderId="41" xfId="0" applyFont="1" applyFill="1" applyBorder="1" applyAlignment="1">
      <alignment horizontal="center" vertical="center"/>
    </xf>
    <xf numFmtId="0" fontId="45" fillId="18" borderId="19" xfId="0" applyFont="1" applyFill="1" applyBorder="1" applyAlignment="1">
      <alignment horizontal="center" vertical="center"/>
    </xf>
    <xf numFmtId="0" fontId="45" fillId="18" borderId="50" xfId="0" applyFont="1" applyFill="1" applyBorder="1" applyAlignment="1">
      <alignment horizontal="center" vertical="center"/>
    </xf>
    <xf numFmtId="0" fontId="21" fillId="19" borderId="72" xfId="0" applyFont="1" applyFill="1" applyBorder="1" applyAlignment="1">
      <alignment horizontal="left" vertical="top" wrapText="1"/>
    </xf>
    <xf numFmtId="0" fontId="57" fillId="18" borderId="41" xfId="0" applyFont="1" applyFill="1" applyBorder="1" applyAlignment="1">
      <alignment horizontal="justify" vertical="center" wrapText="1"/>
    </xf>
    <xf numFmtId="0" fontId="57" fillId="18" borderId="19" xfId="0" applyFont="1" applyFill="1" applyBorder="1" applyAlignment="1">
      <alignment horizontal="justify" vertical="center" wrapText="1"/>
    </xf>
    <xf numFmtId="0" fontId="59" fillId="18" borderId="19" xfId="0" applyFont="1" applyFill="1" applyBorder="1" applyAlignment="1">
      <alignment horizontal="justify" vertical="center"/>
    </xf>
    <xf numFmtId="0" fontId="59" fillId="18" borderId="50" xfId="0" applyFont="1" applyFill="1" applyBorder="1" applyAlignment="1">
      <alignment horizontal="justify" vertical="center"/>
    </xf>
    <xf numFmtId="0" fontId="21" fillId="18" borderId="41" xfId="0" applyFont="1" applyFill="1" applyBorder="1" applyAlignment="1">
      <alignment horizontal="justify" vertical="center" wrapText="1"/>
    </xf>
    <xf numFmtId="0" fontId="21" fillId="18" borderId="19" xfId="0" applyFont="1" applyFill="1" applyBorder="1" applyAlignment="1">
      <alignment horizontal="justify" vertical="center" wrapText="1"/>
    </xf>
    <xf numFmtId="0" fontId="45" fillId="18" borderId="19" xfId="0" applyFont="1" applyFill="1" applyBorder="1" applyAlignment="1">
      <alignment horizontal="justify" vertical="center"/>
    </xf>
    <xf numFmtId="0" fontId="45" fillId="18" borderId="50" xfId="0" applyFont="1" applyFill="1" applyBorder="1" applyAlignment="1">
      <alignment horizontal="justify" vertical="center"/>
    </xf>
    <xf numFmtId="0" fontId="57" fillId="18" borderId="19" xfId="0" applyFont="1" applyFill="1" applyBorder="1" applyAlignment="1">
      <alignment horizontal="justify" vertical="center"/>
    </xf>
    <xf numFmtId="0" fontId="57" fillId="18" borderId="50" xfId="0" applyFont="1" applyFill="1" applyBorder="1" applyAlignment="1">
      <alignment horizontal="justify" vertical="center"/>
    </xf>
    <xf numFmtId="0" fontId="59" fillId="18" borderId="19" xfId="0" applyFont="1" applyFill="1" applyBorder="1" applyAlignment="1">
      <alignment horizontal="justify" vertical="center" wrapText="1"/>
    </xf>
    <xf numFmtId="0" fontId="14" fillId="18" borderId="19" xfId="0" applyFont="1" applyFill="1" applyBorder="1" applyAlignment="1">
      <alignment horizontal="justify" vertical="center"/>
    </xf>
    <xf numFmtId="0" fontId="45" fillId="0" borderId="41" xfId="0" applyFont="1" applyBorder="1" applyAlignment="1">
      <alignment horizontal="center" vertical="center"/>
    </xf>
    <xf numFmtId="0" fontId="45" fillId="0" borderId="19" xfId="0" applyFont="1" applyBorder="1" applyAlignment="1">
      <alignment horizontal="center" vertical="center"/>
    </xf>
    <xf numFmtId="0" fontId="45" fillId="0" borderId="75" xfId="0" applyFont="1" applyBorder="1" applyAlignment="1">
      <alignment horizontal="center" vertical="center"/>
    </xf>
    <xf numFmtId="0" fontId="45" fillId="0" borderId="50" xfId="0" applyFont="1" applyBorder="1" applyAlignment="1">
      <alignment horizontal="center" vertical="center"/>
    </xf>
    <xf numFmtId="0" fontId="57" fillId="3" borderId="41" xfId="0" applyFont="1" applyFill="1" applyBorder="1" applyAlignment="1">
      <alignment horizontal="justify" vertical="center" wrapText="1"/>
    </xf>
    <xf numFmtId="0" fontId="57" fillId="3" borderId="19" xfId="0" applyFont="1" applyFill="1" applyBorder="1" applyAlignment="1">
      <alignment horizontal="justify" vertical="center" wrapText="1"/>
    </xf>
    <xf numFmtId="0" fontId="57" fillId="3" borderId="19" xfId="0" applyFont="1" applyFill="1" applyBorder="1" applyAlignment="1">
      <alignment horizontal="justify" vertical="center"/>
    </xf>
    <xf numFmtId="0" fontId="59" fillId="3" borderId="19" xfId="0" applyFont="1" applyFill="1" applyBorder="1" applyAlignment="1">
      <alignment horizontal="justify" vertical="center"/>
    </xf>
    <xf numFmtId="0" fontId="59" fillId="3" borderId="50" xfId="0" applyFont="1" applyFill="1" applyBorder="1" applyAlignment="1">
      <alignment horizontal="justify" vertical="center"/>
    </xf>
    <xf numFmtId="0" fontId="10" fillId="3" borderId="41" xfId="0" applyFont="1" applyFill="1" applyBorder="1" applyAlignment="1">
      <alignment horizontal="justify" vertical="center" wrapText="1"/>
    </xf>
    <xf numFmtId="0" fontId="10" fillId="3" borderId="19" xfId="0" applyFont="1" applyFill="1" applyBorder="1" applyAlignment="1">
      <alignment horizontal="justify" vertical="center" wrapText="1"/>
    </xf>
    <xf numFmtId="0" fontId="8" fillId="3" borderId="19" xfId="0" applyFont="1" applyFill="1" applyBorder="1" applyAlignment="1">
      <alignment horizontal="justify" vertical="center"/>
    </xf>
    <xf numFmtId="0" fontId="8" fillId="3" borderId="50" xfId="0" applyFont="1" applyFill="1" applyBorder="1" applyAlignment="1">
      <alignment horizontal="justify" vertical="center"/>
    </xf>
    <xf numFmtId="0" fontId="57" fillId="3" borderId="50" xfId="0" applyFont="1" applyFill="1" applyBorder="1" applyAlignment="1">
      <alignment horizontal="justify" vertical="center" wrapText="1"/>
    </xf>
    <xf numFmtId="0" fontId="21" fillId="18" borderId="19" xfId="0" applyFont="1" applyFill="1" applyBorder="1" applyAlignment="1">
      <alignment horizontal="justify" vertical="center"/>
    </xf>
    <xf numFmtId="0" fontId="21" fillId="18" borderId="50" xfId="0" applyFont="1" applyFill="1" applyBorder="1" applyAlignment="1">
      <alignment horizontal="justify" vertical="center"/>
    </xf>
    <xf numFmtId="0" fontId="21" fillId="3" borderId="41" xfId="0" applyFont="1" applyFill="1" applyBorder="1" applyAlignment="1">
      <alignment horizontal="justify" vertical="center" wrapText="1"/>
    </xf>
    <xf numFmtId="0" fontId="3" fillId="19" borderId="0" xfId="0" applyFont="1" applyFill="1" applyAlignment="1">
      <alignment horizontal="justify" vertical="center" wrapText="1"/>
    </xf>
    <xf numFmtId="0" fontId="21" fillId="3" borderId="19" xfId="0" applyFont="1" applyFill="1" applyBorder="1" applyAlignment="1">
      <alignment horizontal="justify" vertical="center" wrapText="1"/>
    </xf>
    <xf numFmtId="0" fontId="45" fillId="3" borderId="19" xfId="0" applyFont="1" applyFill="1" applyBorder="1" applyAlignment="1">
      <alignment horizontal="justify" vertical="center"/>
    </xf>
    <xf numFmtId="0" fontId="45" fillId="3" borderId="50" xfId="0" applyFont="1" applyFill="1" applyBorder="1" applyAlignment="1">
      <alignment horizontal="justify" vertical="center"/>
    </xf>
    <xf numFmtId="0" fontId="57" fillId="18" borderId="62" xfId="0" applyFont="1" applyFill="1" applyBorder="1" applyAlignment="1">
      <alignment horizontal="justify" vertical="center" wrapText="1"/>
    </xf>
    <xf numFmtId="0" fontId="58" fillId="19" borderId="0" xfId="0" applyFont="1" applyFill="1" applyAlignment="1">
      <alignment horizontal="justify"/>
    </xf>
    <xf numFmtId="0" fontId="57" fillId="18" borderId="74" xfId="0" applyFont="1" applyFill="1" applyBorder="1" applyAlignment="1">
      <alignment horizontal="justify" vertical="center" wrapText="1"/>
    </xf>
    <xf numFmtId="0" fontId="57" fillId="18" borderId="60" xfId="0" applyFont="1" applyFill="1" applyBorder="1" applyAlignment="1">
      <alignment horizontal="justify" vertical="center" wrapText="1"/>
    </xf>
    <xf numFmtId="0" fontId="22" fillId="3" borderId="19" xfId="0" applyFont="1" applyFill="1" applyBorder="1" applyAlignment="1">
      <alignment horizontal="justify" vertical="center" wrapText="1"/>
    </xf>
    <xf numFmtId="0" fontId="14" fillId="3" borderId="19" xfId="0" applyFont="1" applyFill="1" applyBorder="1" applyAlignment="1">
      <alignment horizontal="justify" vertical="center" wrapText="1"/>
    </xf>
    <xf numFmtId="0" fontId="10" fillId="3" borderId="98" xfId="0" applyFont="1" applyFill="1" applyBorder="1" applyAlignment="1">
      <alignment horizontal="justify" vertical="center" wrapText="1"/>
    </xf>
    <xf numFmtId="0" fontId="8" fillId="3" borderId="98" xfId="0" applyFont="1" applyFill="1" applyBorder="1" applyAlignment="1">
      <alignment horizontal="justify" vertical="center"/>
    </xf>
    <xf numFmtId="0" fontId="21" fillId="0" borderId="41" xfId="0" applyFont="1" applyBorder="1" applyAlignment="1">
      <alignment horizontal="justify" vertical="center" wrapText="1"/>
    </xf>
    <xf numFmtId="0" fontId="21" fillId="0" borderId="19" xfId="0" applyFont="1" applyBorder="1" applyAlignment="1">
      <alignment horizontal="justify" vertical="center" wrapText="1"/>
    </xf>
    <xf numFmtId="0" fontId="21" fillId="0" borderId="98" xfId="0" applyFont="1" applyBorder="1" applyAlignment="1">
      <alignment horizontal="justify" vertical="center" wrapText="1"/>
    </xf>
    <xf numFmtId="0" fontId="45" fillId="0" borderId="60" xfId="0" applyFont="1" applyBorder="1" applyAlignment="1">
      <alignment horizontal="justify" vertical="center"/>
    </xf>
    <xf numFmtId="0" fontId="45" fillId="0" borderId="19" xfId="0" applyFont="1" applyBorder="1" applyAlignment="1">
      <alignment horizontal="justify" vertical="center"/>
    </xf>
    <xf numFmtId="0" fontId="45" fillId="0" borderId="50" xfId="0" applyFont="1" applyBorder="1" applyAlignment="1">
      <alignment horizontal="justify" vertical="center"/>
    </xf>
    <xf numFmtId="0" fontId="57" fillId="3" borderId="60" xfId="0" applyFont="1" applyFill="1" applyBorder="1" applyAlignment="1">
      <alignment horizontal="justify" vertical="center" wrapText="1"/>
    </xf>
    <xf numFmtId="0" fontId="59" fillId="3" borderId="19" xfId="0" applyFont="1" applyFill="1" applyBorder="1" applyAlignment="1">
      <alignment horizontal="justify" vertical="center" wrapText="1"/>
    </xf>
    <xf numFmtId="0" fontId="57" fillId="3" borderId="41" xfId="0" applyFont="1" applyFill="1" applyBorder="1" applyAlignment="1">
      <alignment horizontal="justify" vertical="center"/>
    </xf>
    <xf numFmtId="0" fontId="1" fillId="3" borderId="131" xfId="0" applyFont="1" applyFill="1" applyBorder="1" applyAlignment="1">
      <alignment horizontal="justify" vertical="center" wrapText="1"/>
    </xf>
    <xf numFmtId="0" fontId="1" fillId="3" borderId="131" xfId="0" applyFont="1" applyFill="1" applyBorder="1" applyAlignment="1">
      <alignment horizontal="justify" vertical="center"/>
    </xf>
    <xf numFmtId="0" fontId="30" fillId="3" borderId="124" xfId="0" applyFont="1" applyFill="1" applyBorder="1" applyAlignment="1">
      <alignment horizontal="justify" vertical="top" wrapText="1"/>
    </xf>
    <xf numFmtId="0" fontId="30" fillId="3" borderId="129" xfId="0" applyFont="1" applyFill="1" applyBorder="1" applyAlignment="1">
      <alignment horizontal="justify" vertical="top" wrapText="1"/>
    </xf>
    <xf numFmtId="0" fontId="30" fillId="3" borderId="126" xfId="0" applyFont="1" applyFill="1" applyBorder="1" applyAlignment="1">
      <alignment horizontal="justify" vertical="center" wrapText="1"/>
    </xf>
    <xf numFmtId="0" fontId="30" fillId="3" borderId="129" xfId="0" applyFont="1" applyFill="1" applyBorder="1" applyAlignment="1">
      <alignment horizontal="justify" vertical="center" wrapText="1"/>
    </xf>
    <xf numFmtId="0" fontId="10" fillId="3" borderId="19" xfId="0" applyFont="1" applyFill="1" applyBorder="1" applyAlignment="1">
      <alignment horizontal="justify" vertical="center"/>
    </xf>
    <xf numFmtId="9" fontId="73" fillId="20" borderId="145" xfId="0" applyNumberFormat="1" applyFont="1" applyFill="1" applyBorder="1" applyAlignment="1">
      <alignment horizontal="center" vertical="center"/>
    </xf>
    <xf numFmtId="0" fontId="21" fillId="19" borderId="0" xfId="0" applyFont="1" applyFill="1" applyAlignment="1">
      <alignment horizontal="justify" vertical="center" wrapText="1"/>
    </xf>
    <xf numFmtId="0" fontId="21" fillId="18" borderId="41" xfId="0" applyFont="1" applyFill="1" applyBorder="1" applyAlignment="1">
      <alignment horizontal="justify" vertical="top" wrapText="1"/>
    </xf>
    <xf numFmtId="0" fontId="44" fillId="0" borderId="160" xfId="0" applyFont="1" applyBorder="1"/>
    <xf numFmtId="0" fontId="75" fillId="0" borderId="26" xfId="1" applyFont="1" applyBorder="1" applyAlignment="1">
      <alignment horizontal="left" vertical="center" wrapText="1"/>
    </xf>
    <xf numFmtId="0" fontId="51" fillId="3" borderId="131" xfId="0" applyFont="1" applyFill="1" applyBorder="1" applyAlignment="1">
      <alignment horizontal="justify" vertical="center" wrapText="1"/>
    </xf>
    <xf numFmtId="0" fontId="46" fillId="3" borderId="142" xfId="0" applyFont="1" applyFill="1" applyBorder="1" applyAlignment="1">
      <alignment horizontal="justify" vertical="center" wrapText="1"/>
    </xf>
    <xf numFmtId="0" fontId="21" fillId="0" borderId="0" xfId="0" applyFont="1" applyAlignment="1">
      <alignment horizontal="justify"/>
    </xf>
    <xf numFmtId="0" fontId="46" fillId="3" borderId="131" xfId="0" applyFont="1" applyFill="1" applyBorder="1" applyAlignment="1">
      <alignment horizontal="justify" vertical="center" wrapText="1"/>
    </xf>
    <xf numFmtId="0" fontId="21" fillId="19" borderId="0" xfId="0" applyFont="1" applyFill="1" applyAlignment="1">
      <alignment horizontal="justify" vertical="center"/>
    </xf>
    <xf numFmtId="0" fontId="21" fillId="19" borderId="19" xfId="0" applyFont="1" applyFill="1" applyBorder="1" applyAlignment="1">
      <alignment horizontal="justify" vertical="center" wrapText="1"/>
    </xf>
    <xf numFmtId="0" fontId="30" fillId="3" borderId="129" xfId="0" applyFont="1" applyFill="1" applyBorder="1" applyAlignment="1">
      <alignment horizontal="left" vertical="top"/>
    </xf>
    <xf numFmtId="0" fontId="1" fillId="3" borderId="39" xfId="0" applyFont="1" applyFill="1" applyBorder="1" applyAlignment="1">
      <alignment vertical="center" wrapText="1"/>
    </xf>
    <xf numFmtId="0" fontId="24" fillId="3" borderId="39" xfId="0" applyFont="1" applyFill="1" applyBorder="1" applyAlignment="1">
      <alignment vertical="center" wrapText="1"/>
    </xf>
    <xf numFmtId="0" fontId="29" fillId="12" borderId="50" xfId="0" applyFont="1" applyFill="1" applyBorder="1" applyAlignment="1">
      <alignment horizontal="center" vertical="center" wrapText="1"/>
    </xf>
    <xf numFmtId="0" fontId="0" fillId="0" borderId="0" xfId="0" applyFont="1" applyAlignment="1">
      <alignment wrapText="1"/>
    </xf>
    <xf numFmtId="0" fontId="21" fillId="3" borderId="98" xfId="0" applyFont="1" applyFill="1" applyBorder="1" applyAlignment="1">
      <alignment horizontal="justify" vertical="center" wrapText="1"/>
    </xf>
    <xf numFmtId="0" fontId="21" fillId="3" borderId="19" xfId="0" applyFont="1" applyFill="1" applyBorder="1" applyAlignment="1">
      <alignment horizontal="justify" vertical="center"/>
    </xf>
    <xf numFmtId="0" fontId="3" fillId="0" borderId="0" xfId="0" applyFont="1"/>
    <xf numFmtId="0" fontId="0" fillId="0" borderId="25" xfId="0" applyBorder="1"/>
    <xf numFmtId="0" fontId="0" fillId="0" borderId="160" xfId="0" applyBorder="1"/>
    <xf numFmtId="0" fontId="6" fillId="3" borderId="18" xfId="0" applyFont="1" applyFill="1" applyBorder="1" applyAlignment="1">
      <alignment horizontal="center" vertical="center" textRotation="90"/>
    </xf>
    <xf numFmtId="0" fontId="3" fillId="0" borderId="20" xfId="0" applyFont="1" applyBorder="1" applyAlignment="1"/>
    <xf numFmtId="0" fontId="7" fillId="0" borderId="75" xfId="0" applyFont="1" applyBorder="1" applyAlignment="1">
      <alignment horizontal="left" vertical="center" wrapText="1"/>
    </xf>
    <xf numFmtId="0" fontId="3" fillId="0" borderId="17" xfId="0" applyFont="1" applyBorder="1" applyAlignment="1"/>
    <xf numFmtId="0" fontId="7" fillId="0" borderId="75" xfId="0" applyFont="1" applyBorder="1" applyAlignment="1">
      <alignment horizontal="left" vertical="top" wrapText="1"/>
    </xf>
    <xf numFmtId="0" fontId="7" fillId="0" borderId="23" xfId="0" applyFont="1" applyBorder="1" applyAlignment="1">
      <alignment horizontal="left" vertical="top" wrapText="1"/>
    </xf>
    <xf numFmtId="0" fontId="3" fillId="0" borderId="24" xfId="0" applyFont="1" applyBorder="1" applyAlignment="1"/>
    <xf numFmtId="0" fontId="7" fillId="0" borderId="13" xfId="0" applyFont="1" applyBorder="1" applyAlignment="1">
      <alignment horizontal="left" vertical="top" wrapText="1"/>
    </xf>
    <xf numFmtId="0" fontId="3" fillId="0" borderId="14" xfId="0" applyFont="1" applyBorder="1" applyAlignment="1"/>
    <xf numFmtId="0" fontId="6" fillId="3" borderId="15" xfId="0" applyFont="1" applyFill="1" applyBorder="1" applyAlignment="1">
      <alignment horizontal="left" vertical="center" wrapText="1"/>
    </xf>
    <xf numFmtId="0" fontId="3" fillId="0" borderId="16" xfId="0" applyFont="1" applyBorder="1" applyAlignment="1"/>
    <xf numFmtId="0" fontId="6" fillId="3" borderId="11" xfId="0" applyFont="1" applyFill="1" applyBorder="1" applyAlignment="1">
      <alignment horizontal="left" vertical="top" wrapText="1" readingOrder="1"/>
    </xf>
    <xf numFmtId="0" fontId="3" fillId="0" borderId="12" xfId="0" applyFont="1" applyBorder="1" applyAlignment="1"/>
    <xf numFmtId="0" fontId="2" fillId="0" borderId="1" xfId="0" applyFont="1" applyBorder="1" applyAlignment="1">
      <alignment horizontal="center" vertical="center" wrapText="1"/>
    </xf>
    <xf numFmtId="0" fontId="3" fillId="0" borderId="73" xfId="0" applyFont="1" applyBorder="1" applyAlignment="1"/>
    <xf numFmtId="0" fontId="3" fillId="0" borderId="2" xfId="0" applyFont="1" applyBorder="1" applyAlignment="1"/>
    <xf numFmtId="0" fontId="1" fillId="0" borderId="3" xfId="0" quotePrefix="1" applyFont="1" applyBorder="1" applyAlignment="1">
      <alignment horizontal="left" vertical="center" wrapText="1"/>
    </xf>
    <xf numFmtId="0" fontId="0" fillId="0" borderId="0" xfId="0" applyFont="1" applyAlignment="1"/>
    <xf numFmtId="0" fontId="3" fillId="0" borderId="4" xfId="0" applyFont="1" applyBorder="1" applyAlignment="1"/>
    <xf numFmtId="0" fontId="3" fillId="0" borderId="3" xfId="0" applyFont="1" applyBorder="1" applyAlignment="1"/>
    <xf numFmtId="0" fontId="4" fillId="0" borderId="3" xfId="0" quotePrefix="1" applyFont="1" applyBorder="1" applyAlignment="1">
      <alignment horizontal="left" vertical="top" wrapText="1"/>
    </xf>
    <xf numFmtId="0" fontId="1" fillId="0" borderId="3" xfId="0" applyFont="1" applyBorder="1" applyAlignment="1">
      <alignment horizontal="left" vertical="top" wrapText="1"/>
    </xf>
    <xf numFmtId="0" fontId="6" fillId="2" borderId="7" xfId="0" applyFont="1" applyFill="1" applyBorder="1" applyAlignment="1">
      <alignment horizontal="center" vertical="center" wrapText="1"/>
    </xf>
    <xf numFmtId="0" fontId="3" fillId="0" borderId="8" xfId="0" applyFont="1" applyBorder="1" applyAlignment="1"/>
    <xf numFmtId="0" fontId="6" fillId="2" borderId="9" xfId="0" applyFont="1" applyFill="1" applyBorder="1" applyAlignment="1">
      <alignment horizontal="center" vertical="center"/>
    </xf>
    <xf numFmtId="0" fontId="3" fillId="0" borderId="10" xfId="0" applyFont="1" applyBorder="1" applyAlignment="1"/>
    <xf numFmtId="0" fontId="7" fillId="0" borderId="131" xfId="0" applyFont="1" applyBorder="1" applyAlignment="1">
      <alignment horizontal="center" vertical="center" wrapText="1"/>
    </xf>
    <xf numFmtId="0" fontId="3" fillId="0" borderId="26" xfId="0" applyFont="1" applyBorder="1" applyAlignment="1"/>
    <xf numFmtId="0" fontId="6" fillId="3" borderId="21" xfId="0" applyFont="1" applyFill="1" applyBorder="1" applyAlignment="1">
      <alignment horizontal="left" vertical="center" wrapText="1"/>
    </xf>
    <xf numFmtId="0" fontId="3" fillId="0" borderId="22" xfId="0" applyFont="1" applyBorder="1" applyAlignment="1"/>
    <xf numFmtId="0" fontId="8" fillId="4" borderId="131" xfId="0" applyFont="1" applyFill="1" applyBorder="1" applyAlignment="1">
      <alignment horizontal="center" vertical="center" wrapText="1"/>
    </xf>
    <xf numFmtId="0" fontId="1" fillId="0" borderId="27" xfId="0" applyFont="1" applyBorder="1" applyAlignment="1">
      <alignment horizontal="center" vertical="center" wrapText="1"/>
    </xf>
    <xf numFmtId="0" fontId="3" fillId="0" borderId="27" xfId="0" applyFont="1" applyBorder="1" applyAlignment="1"/>
    <xf numFmtId="0" fontId="1" fillId="0" borderId="3" xfId="0" applyFont="1" applyBorder="1" applyAlignment="1">
      <alignment horizontal="left" vertical="top"/>
    </xf>
    <xf numFmtId="0" fontId="5" fillId="0" borderId="27" xfId="0" applyFont="1" applyBorder="1" applyAlignment="1">
      <alignment horizontal="center" vertical="center" wrapText="1"/>
    </xf>
    <xf numFmtId="0" fontId="1" fillId="0" borderId="0" xfId="0" applyFont="1" applyAlignment="1"/>
    <xf numFmtId="0" fontId="11" fillId="2" borderId="39" xfId="0" applyFont="1" applyFill="1" applyBorder="1" applyAlignment="1">
      <alignment horizontal="center" vertical="center" wrapText="1"/>
    </xf>
    <xf numFmtId="0" fontId="3" fillId="0" borderId="39" xfId="0" applyFont="1" applyBorder="1" applyAlignment="1"/>
    <xf numFmtId="2" fontId="14" fillId="3" borderId="39" xfId="0" applyNumberFormat="1" applyFont="1" applyFill="1" applyBorder="1" applyAlignment="1">
      <alignment horizontal="center" vertical="center" wrapText="1"/>
    </xf>
    <xf numFmtId="2" fontId="17" fillId="3" borderId="39" xfId="0" applyNumberFormat="1" applyFont="1" applyFill="1" applyBorder="1" applyAlignment="1">
      <alignment horizontal="center" vertical="center" textRotation="90" wrapText="1"/>
    </xf>
    <xf numFmtId="0" fontId="13" fillId="3" borderId="39" xfId="0" applyFont="1" applyFill="1" applyBorder="1" applyAlignment="1">
      <alignment horizontal="center" vertical="center" wrapText="1"/>
    </xf>
    <xf numFmtId="2" fontId="13" fillId="3" borderId="39" xfId="0" applyNumberFormat="1" applyFont="1" applyFill="1" applyBorder="1" applyAlignment="1">
      <alignment horizontal="center" vertical="center" wrapText="1"/>
    </xf>
    <xf numFmtId="0" fontId="57" fillId="18" borderId="76" xfId="0" applyFont="1" applyFill="1" applyBorder="1" applyAlignment="1">
      <alignment horizontal="center" vertical="center" wrapText="1"/>
    </xf>
    <xf numFmtId="0" fontId="58" fillId="19" borderId="164" xfId="0" applyFont="1" applyFill="1" applyBorder="1" applyAlignment="1"/>
    <xf numFmtId="0" fontId="58" fillId="19" borderId="127" xfId="0" applyFont="1" applyFill="1" applyBorder="1" applyAlignment="1"/>
    <xf numFmtId="164" fontId="13" fillId="3" borderId="39" xfId="0" applyNumberFormat="1" applyFont="1" applyFill="1" applyBorder="1" applyAlignment="1">
      <alignment horizontal="center" vertical="center" wrapText="1"/>
    </xf>
    <xf numFmtId="164" fontId="14" fillId="3" borderId="39" xfId="0" applyNumberFormat="1" applyFont="1" applyFill="1" applyBorder="1" applyAlignment="1">
      <alignment horizontal="center" vertical="center" wrapText="1"/>
    </xf>
    <xf numFmtId="0" fontId="57" fillId="18" borderId="164" xfId="0" applyFont="1" applyFill="1" applyBorder="1" applyAlignment="1">
      <alignment horizontal="center" vertical="center" wrapText="1"/>
    </xf>
    <xf numFmtId="0" fontId="58" fillId="19" borderId="54" xfId="0" applyFont="1" applyFill="1" applyBorder="1" applyAlignment="1"/>
    <xf numFmtId="165" fontId="13" fillId="3" borderId="39" xfId="0" applyNumberFormat="1" applyFont="1" applyFill="1" applyBorder="1" applyAlignment="1">
      <alignment horizontal="center" vertical="center" wrapText="1"/>
    </xf>
    <xf numFmtId="0" fontId="12" fillId="3" borderId="39" xfId="0" applyFont="1" applyFill="1" applyBorder="1" applyAlignment="1">
      <alignment horizontal="center" vertical="center" textRotation="90" wrapText="1"/>
    </xf>
    <xf numFmtId="2" fontId="12" fillId="3" borderId="39" xfId="0" applyNumberFormat="1" applyFont="1" applyFill="1" applyBorder="1" applyAlignment="1">
      <alignment horizontal="center" vertical="center" textRotation="90" wrapText="1"/>
    </xf>
    <xf numFmtId="165" fontId="14" fillId="3" borderId="39" xfId="0" applyNumberFormat="1" applyFont="1" applyFill="1" applyBorder="1" applyAlignment="1">
      <alignment horizontal="center" vertical="center" wrapText="1"/>
    </xf>
    <xf numFmtId="0" fontId="21" fillId="18" borderId="49" xfId="0" applyFont="1" applyFill="1" applyBorder="1" applyAlignment="1">
      <alignment horizontal="center" vertical="center" wrapText="1"/>
    </xf>
    <xf numFmtId="0" fontId="3" fillId="19" borderId="42" xfId="0" applyFont="1" applyFill="1" applyBorder="1" applyAlignment="1"/>
    <xf numFmtId="0" fontId="3" fillId="19" borderId="45" xfId="0" applyFont="1" applyFill="1" applyBorder="1" applyAlignment="1"/>
    <xf numFmtId="0" fontId="57" fillId="18" borderId="49" xfId="0" applyFont="1" applyFill="1" applyBorder="1" applyAlignment="1">
      <alignment horizontal="center" vertical="center" wrapText="1"/>
    </xf>
    <xf numFmtId="0" fontId="58" fillId="19" borderId="42" xfId="0" applyFont="1" applyFill="1" applyBorder="1" applyAlignment="1"/>
    <xf numFmtId="0" fontId="58" fillId="19" borderId="45" xfId="0" applyFont="1" applyFill="1" applyBorder="1" applyAlignment="1"/>
    <xf numFmtId="0" fontId="12" fillId="9" borderId="76" xfId="0" applyFont="1" applyFill="1" applyBorder="1" applyAlignment="1">
      <alignment horizontal="center" vertical="center" textRotation="90" wrapText="1"/>
    </xf>
    <xf numFmtId="0" fontId="3" fillId="0" borderId="164" xfId="0" applyFont="1" applyBorder="1" applyAlignment="1"/>
    <xf numFmtId="0" fontId="12" fillId="9" borderId="76" xfId="0" applyFont="1" applyFill="1" applyBorder="1" applyAlignment="1">
      <alignment horizontal="center" vertical="center"/>
    </xf>
    <xf numFmtId="0" fontId="12" fillId="9" borderId="76" xfId="0" applyFont="1" applyFill="1" applyBorder="1" applyAlignment="1">
      <alignment horizontal="center" vertical="center" wrapText="1"/>
    </xf>
    <xf numFmtId="0" fontId="21" fillId="18" borderId="74" xfId="0" applyFont="1" applyFill="1" applyBorder="1" applyAlignment="1">
      <alignment horizontal="justify" vertical="center" wrapText="1"/>
    </xf>
    <xf numFmtId="0" fontId="3" fillId="19" borderId="62" xfId="0" applyFont="1" applyFill="1" applyBorder="1" applyAlignment="1">
      <alignment horizontal="justify"/>
    </xf>
    <xf numFmtId="0" fontId="3" fillId="19" borderId="44" xfId="0" applyFont="1" applyFill="1" applyBorder="1" applyAlignment="1">
      <alignment horizontal="justify"/>
    </xf>
    <xf numFmtId="0" fontId="21" fillId="18" borderId="74" xfId="0" applyFont="1" applyFill="1" applyBorder="1" applyAlignment="1">
      <alignment horizontal="center" vertical="center"/>
    </xf>
    <xf numFmtId="0" fontId="3" fillId="19" borderId="62" xfId="0" applyFont="1" applyFill="1" applyBorder="1" applyAlignment="1"/>
    <xf numFmtId="0" fontId="3" fillId="19" borderId="44" xfId="0" applyFont="1" applyFill="1" applyBorder="1" applyAlignment="1"/>
    <xf numFmtId="0" fontId="57" fillId="18" borderId="48" xfId="0" applyFont="1" applyFill="1" applyBorder="1" applyAlignment="1">
      <alignment horizontal="center" vertical="center"/>
    </xf>
    <xf numFmtId="0" fontId="58" fillId="19" borderId="71" xfId="0" applyFont="1" applyFill="1" applyBorder="1" applyAlignment="1"/>
    <xf numFmtId="0" fontId="58" fillId="19" borderId="51" xfId="0" applyFont="1" applyFill="1" applyBorder="1" applyAlignment="1"/>
    <xf numFmtId="0" fontId="12" fillId="9" borderId="52" xfId="0" applyFont="1" applyFill="1" applyBorder="1" applyAlignment="1">
      <alignment horizontal="center" vertical="center"/>
    </xf>
    <xf numFmtId="0" fontId="3" fillId="0" borderId="53" xfId="0" applyFont="1" applyBorder="1" applyAlignment="1"/>
    <xf numFmtId="0" fontId="3" fillId="0" borderId="54" xfId="0" applyFont="1" applyBorder="1" applyAlignment="1"/>
    <xf numFmtId="0" fontId="10" fillId="3" borderId="39" xfId="0" applyFont="1" applyFill="1" applyBorder="1" applyAlignment="1">
      <alignment horizontal="center"/>
    </xf>
    <xf numFmtId="14" fontId="10" fillId="3" borderId="39" xfId="0" applyNumberFormat="1" applyFont="1" applyFill="1" applyBorder="1" applyAlignment="1">
      <alignment horizontal="center"/>
    </xf>
    <xf numFmtId="0" fontId="15" fillId="9" borderId="39" xfId="0" applyFont="1" applyFill="1" applyBorder="1" applyAlignment="1">
      <alignment horizontal="center" vertical="center"/>
    </xf>
    <xf numFmtId="0" fontId="16" fillId="3" borderId="39" xfId="0" applyFont="1" applyFill="1" applyBorder="1" applyAlignment="1">
      <alignment horizontal="left" vertical="top" wrapText="1"/>
    </xf>
    <xf numFmtId="0" fontId="57" fillId="18" borderId="74" xfId="0" applyFont="1" applyFill="1" applyBorder="1" applyAlignment="1">
      <alignment horizontal="justify" vertical="center" wrapText="1"/>
    </xf>
    <xf numFmtId="0" fontId="58" fillId="19" borderId="62" xfId="0" applyFont="1" applyFill="1" applyBorder="1" applyAlignment="1">
      <alignment horizontal="justify"/>
    </xf>
    <xf numFmtId="0" fontId="58" fillId="19" borderId="44" xfId="0" applyFont="1" applyFill="1" applyBorder="1" applyAlignment="1">
      <alignment horizontal="justify"/>
    </xf>
    <xf numFmtId="0" fontId="12" fillId="9" borderId="131" xfId="0" applyFont="1" applyFill="1" applyBorder="1" applyAlignment="1">
      <alignment horizontal="center" vertical="center"/>
    </xf>
    <xf numFmtId="0" fontId="3" fillId="0" borderId="57" xfId="0" applyFont="1" applyBorder="1" applyAlignment="1"/>
    <xf numFmtId="0" fontId="8" fillId="10" borderId="76" xfId="0" applyFont="1" applyFill="1" applyBorder="1" applyAlignment="1">
      <alignment horizontal="center" vertical="center" wrapText="1"/>
    </xf>
    <xf numFmtId="0" fontId="3" fillId="0" borderId="127" xfId="0" applyFont="1" applyBorder="1" applyAlignment="1"/>
    <xf numFmtId="0" fontId="10" fillId="3" borderId="39" xfId="0" applyFont="1" applyFill="1" applyBorder="1" applyAlignment="1">
      <alignment horizontal="left" vertical="center" wrapText="1"/>
    </xf>
    <xf numFmtId="0" fontId="8" fillId="10" borderId="76" xfId="0" applyFont="1" applyFill="1" applyBorder="1" applyAlignment="1">
      <alignment horizontal="center" vertical="center"/>
    </xf>
    <xf numFmtId="0" fontId="57" fillId="18" borderId="42" xfId="0" applyFont="1" applyFill="1" applyBorder="1" applyAlignment="1">
      <alignment horizontal="center" vertical="center" wrapText="1"/>
    </xf>
    <xf numFmtId="0" fontId="10" fillId="0" borderId="47" xfId="0" applyFont="1" applyBorder="1" applyAlignment="1">
      <alignment horizontal="left" vertical="top" wrapText="1"/>
    </xf>
    <xf numFmtId="0" fontId="3" fillId="0" borderId="40" xfId="0" applyFont="1" applyBorder="1" applyAlignment="1"/>
    <xf numFmtId="0" fontId="3" fillId="0" borderId="43" xfId="0" applyFont="1" applyBorder="1" applyAlignment="1"/>
    <xf numFmtId="0" fontId="57" fillId="18" borderId="62" xfId="0" applyFont="1" applyFill="1" applyBorder="1" applyAlignment="1">
      <alignment horizontal="justify" vertical="center" wrapText="1"/>
    </xf>
    <xf numFmtId="0" fontId="57" fillId="18" borderId="44" xfId="0" applyFont="1" applyFill="1" applyBorder="1" applyAlignment="1">
      <alignment horizontal="justify" vertical="center" wrapText="1"/>
    </xf>
    <xf numFmtId="0" fontId="57" fillId="18" borderId="74" xfId="0" applyFont="1" applyFill="1" applyBorder="1" applyAlignment="1">
      <alignment horizontal="center" vertical="center"/>
    </xf>
    <xf numFmtId="0" fontId="58" fillId="19" borderId="62" xfId="0" applyFont="1" applyFill="1" applyBorder="1" applyAlignment="1"/>
    <xf numFmtId="0" fontId="58" fillId="19" borderId="44" xfId="0" applyFont="1" applyFill="1" applyBorder="1" applyAlignment="1"/>
    <xf numFmtId="0" fontId="57" fillId="19" borderId="47" xfId="0" applyFont="1" applyFill="1" applyBorder="1" applyAlignment="1">
      <alignment horizontal="left" vertical="top" wrapText="1"/>
    </xf>
    <xf numFmtId="0" fontId="58" fillId="19" borderId="40" xfId="0" applyFont="1" applyFill="1" applyBorder="1" applyAlignment="1"/>
    <xf numFmtId="0" fontId="58" fillId="19" borderId="43" xfId="0" applyFont="1" applyFill="1" applyBorder="1" applyAlignment="1"/>
    <xf numFmtId="0" fontId="57" fillId="19" borderId="74" xfId="0" applyFont="1" applyFill="1" applyBorder="1" applyAlignment="1">
      <alignment horizontal="left" vertical="top" wrapText="1"/>
    </xf>
    <xf numFmtId="0" fontId="10" fillId="9" borderId="55" xfId="0" applyFont="1" applyFill="1" applyBorder="1" applyAlignment="1">
      <alignment horizontal="left" vertical="center" wrapText="1"/>
    </xf>
    <xf numFmtId="0" fontId="3" fillId="0" borderId="56" xfId="0" applyFont="1" applyBorder="1" applyAlignment="1"/>
    <xf numFmtId="0" fontId="13" fillId="9" borderId="55" xfId="0" applyFont="1" applyFill="1" applyBorder="1" applyAlignment="1">
      <alignment horizontal="left" vertical="center" wrapText="1"/>
    </xf>
    <xf numFmtId="0" fontId="21" fillId="18" borderId="62" xfId="0" applyFont="1" applyFill="1" applyBorder="1" applyAlignment="1">
      <alignment horizontal="justify" vertical="center" wrapText="1"/>
    </xf>
    <xf numFmtId="0" fontId="21" fillId="18" borderId="44" xfId="0" applyFont="1" applyFill="1" applyBorder="1" applyAlignment="1">
      <alignment horizontal="justify" vertical="center" wrapText="1"/>
    </xf>
    <xf numFmtId="0" fontId="12" fillId="9" borderId="164" xfId="0" applyFont="1" applyFill="1" applyBorder="1" applyAlignment="1">
      <alignment horizontal="center" vertical="center" textRotation="90" wrapText="1"/>
    </xf>
    <xf numFmtId="0" fontId="10" fillId="9" borderId="76" xfId="0" applyFont="1" applyFill="1" applyBorder="1" applyAlignment="1">
      <alignment horizontal="left" vertical="center" wrapText="1"/>
    </xf>
    <xf numFmtId="0" fontId="57" fillId="19" borderId="47" xfId="0" applyFont="1" applyFill="1" applyBorder="1" applyAlignment="1">
      <alignment vertical="top" wrapText="1"/>
    </xf>
    <xf numFmtId="0" fontId="21" fillId="18" borderId="48" xfId="0" applyFont="1" applyFill="1" applyBorder="1" applyAlignment="1">
      <alignment horizontal="center" vertical="center"/>
    </xf>
    <xf numFmtId="0" fontId="3" fillId="19" borderId="71" xfId="0" applyFont="1" applyFill="1" applyBorder="1" applyAlignment="1"/>
    <xf numFmtId="0" fontId="3" fillId="19" borderId="51" xfId="0" applyFont="1" applyFill="1" applyBorder="1" applyAlignment="1"/>
    <xf numFmtId="0" fontId="13" fillId="9" borderId="76" xfId="0" applyFont="1" applyFill="1" applyBorder="1" applyAlignment="1">
      <alignment horizontal="left" vertical="center" wrapText="1"/>
    </xf>
    <xf numFmtId="0" fontId="12" fillId="9" borderId="38" xfId="0" applyFont="1" applyFill="1" applyBorder="1" applyAlignment="1">
      <alignment horizontal="center" vertical="center" wrapText="1"/>
    </xf>
    <xf numFmtId="0" fontId="12" fillId="9" borderId="164" xfId="0" applyFont="1" applyFill="1" applyBorder="1" applyAlignment="1">
      <alignment horizontal="center" vertical="center" wrapText="1"/>
    </xf>
    <xf numFmtId="0" fontId="12" fillId="9" borderId="54" xfId="0" applyFont="1" applyFill="1" applyBorder="1" applyAlignment="1">
      <alignment horizontal="center" vertical="center" wrapText="1"/>
    </xf>
    <xf numFmtId="0" fontId="45" fillId="18" borderId="74" xfId="0" applyFont="1" applyFill="1" applyBorder="1" applyAlignment="1">
      <alignment horizontal="justify" vertical="center" wrapText="1"/>
    </xf>
    <xf numFmtId="0" fontId="57" fillId="18" borderId="47" xfId="0" applyFont="1" applyFill="1" applyBorder="1" applyAlignment="1">
      <alignment horizontal="left" vertical="top" wrapText="1"/>
    </xf>
    <xf numFmtId="0" fontId="12" fillId="9" borderId="76" xfId="0" applyFont="1" applyFill="1" applyBorder="1" applyAlignment="1">
      <alignment horizontal="left" vertical="center" wrapText="1"/>
    </xf>
    <xf numFmtId="0" fontId="18" fillId="10" borderId="76" xfId="0" applyFont="1" applyFill="1" applyBorder="1" applyAlignment="1">
      <alignment horizontal="center" vertical="center" textRotation="90" shrinkToFit="1"/>
    </xf>
    <xf numFmtId="0" fontId="57" fillId="18" borderId="42" xfId="0" applyFont="1" applyFill="1" applyBorder="1" applyAlignment="1">
      <alignment horizontal="center" vertical="center"/>
    </xf>
    <xf numFmtId="0" fontId="10" fillId="10" borderId="76" xfId="0" applyFont="1" applyFill="1" applyBorder="1" applyAlignment="1">
      <alignment horizontal="left" vertical="top" wrapText="1"/>
    </xf>
    <xf numFmtId="0" fontId="57" fillId="19" borderId="40" xfId="0" applyFont="1" applyFill="1" applyBorder="1" applyAlignment="1">
      <alignment horizontal="left" vertical="top" wrapText="1"/>
    </xf>
    <xf numFmtId="0" fontId="57" fillId="19" borderId="62" xfId="0" applyFont="1" applyFill="1" applyBorder="1" applyAlignment="1">
      <alignment horizontal="left" vertical="top" wrapText="1"/>
    </xf>
    <xf numFmtId="0" fontId="10" fillId="3" borderId="159" xfId="0" applyFont="1" applyFill="1" applyBorder="1" applyAlignment="1">
      <alignment horizontal="left" vertical="top" wrapText="1"/>
    </xf>
    <xf numFmtId="0" fontId="3" fillId="0" borderId="58" xfId="0" applyFont="1" applyBorder="1" applyAlignment="1"/>
    <xf numFmtId="0" fontId="3" fillId="0" borderId="59" xfId="0" applyFont="1" applyBorder="1" applyAlignment="1"/>
    <xf numFmtId="0" fontId="58" fillId="19" borderId="40" xfId="0" applyFont="1" applyFill="1" applyBorder="1"/>
    <xf numFmtId="0" fontId="58" fillId="19" borderId="43" xfId="0" applyFont="1" applyFill="1" applyBorder="1"/>
    <xf numFmtId="0" fontId="57" fillId="19" borderId="74" xfId="0" quotePrefix="1" applyFont="1" applyFill="1" applyBorder="1" applyAlignment="1">
      <alignment horizontal="left" vertical="top" wrapText="1"/>
    </xf>
    <xf numFmtId="0" fontId="58" fillId="19" borderId="62" xfId="0" applyFont="1" applyFill="1" applyBorder="1"/>
    <xf numFmtId="0" fontId="58" fillId="19" borderId="44" xfId="0" applyFont="1" applyFill="1" applyBorder="1"/>
    <xf numFmtId="0" fontId="14" fillId="18" borderId="74" xfId="0" applyFont="1" applyFill="1" applyBorder="1" applyAlignment="1">
      <alignment horizontal="justify" vertical="center" wrapText="1"/>
    </xf>
    <xf numFmtId="0" fontId="44" fillId="19" borderId="62" xfId="0" applyFont="1" applyFill="1" applyBorder="1" applyAlignment="1">
      <alignment horizontal="justify"/>
    </xf>
    <xf numFmtId="0" fontId="44" fillId="19" borderId="44" xfId="0" applyFont="1" applyFill="1" applyBorder="1" applyAlignment="1">
      <alignment horizontal="justify"/>
    </xf>
    <xf numFmtId="0" fontId="12" fillId="11" borderId="76" xfId="0" applyFont="1" applyFill="1" applyBorder="1" applyAlignment="1">
      <alignment horizontal="center" vertical="center" textRotation="90" wrapText="1"/>
    </xf>
    <xf numFmtId="0" fontId="3" fillId="0" borderId="164" xfId="0" applyFont="1" applyBorder="1"/>
    <xf numFmtId="0" fontId="58" fillId="19" borderId="42" xfId="0" applyFont="1" applyFill="1" applyBorder="1"/>
    <xf numFmtId="0" fontId="58" fillId="19" borderId="45" xfId="0" applyFont="1" applyFill="1" applyBorder="1"/>
    <xf numFmtId="0" fontId="57" fillId="3" borderId="49" xfId="0" applyFont="1" applyFill="1" applyBorder="1" applyAlignment="1">
      <alignment horizontal="center" vertical="center" wrapText="1"/>
    </xf>
    <xf numFmtId="0" fontId="58" fillId="0" borderId="42" xfId="0" applyFont="1" applyBorder="1"/>
    <xf numFmtId="0" fontId="58" fillId="0" borderId="45" xfId="0" applyFont="1" applyBorder="1"/>
    <xf numFmtId="0" fontId="12" fillId="0" borderId="0" xfId="0" applyFont="1" applyAlignment="1">
      <alignment horizontal="center" vertical="center" textRotation="90" wrapText="1"/>
    </xf>
    <xf numFmtId="0" fontId="59" fillId="11" borderId="76" xfId="0" applyFont="1" applyFill="1" applyBorder="1" applyAlignment="1">
      <alignment horizontal="center" vertical="center" textRotation="90" wrapText="1"/>
    </xf>
    <xf numFmtId="0" fontId="58" fillId="0" borderId="164" xfId="0" applyFont="1" applyBorder="1"/>
    <xf numFmtId="0" fontId="13" fillId="0" borderId="0" xfId="0" applyFont="1" applyAlignment="1">
      <alignment horizontal="center" vertical="center" wrapText="1"/>
    </xf>
    <xf numFmtId="2" fontId="13" fillId="0" borderId="0" xfId="0" applyNumberFormat="1" applyFont="1" applyAlignment="1">
      <alignment horizontal="center" vertical="center" wrapText="1"/>
    </xf>
    <xf numFmtId="0" fontId="14" fillId="0" borderId="0" xfId="0" applyFont="1" applyAlignment="1">
      <alignment horizontal="center" vertical="center" wrapText="1"/>
    </xf>
    <xf numFmtId="2" fontId="17" fillId="0" borderId="0" xfId="0" applyNumberFormat="1" applyFont="1" applyAlignment="1">
      <alignment horizontal="center" vertical="center" textRotation="90" wrapText="1"/>
    </xf>
    <xf numFmtId="0" fontId="17" fillId="0" borderId="0" xfId="0" applyFont="1" applyAlignment="1">
      <alignment horizontal="center" vertical="center" textRotation="90" wrapText="1"/>
    </xf>
    <xf numFmtId="2" fontId="12" fillId="0" borderId="0" xfId="0" applyNumberFormat="1" applyFont="1" applyAlignment="1">
      <alignment horizontal="center" vertical="center" textRotation="90" wrapText="1"/>
    </xf>
    <xf numFmtId="2" fontId="14" fillId="0" borderId="0" xfId="0" applyNumberFormat="1" applyFont="1" applyAlignment="1">
      <alignment horizontal="center" vertical="center" wrapText="1"/>
    </xf>
    <xf numFmtId="0" fontId="12" fillId="11" borderId="39" xfId="0" applyFont="1" applyFill="1" applyBorder="1" applyAlignment="1">
      <alignment horizontal="center" vertical="center"/>
    </xf>
    <xf numFmtId="0" fontId="12" fillId="11" borderId="131" xfId="0" applyFont="1" applyFill="1" applyBorder="1" applyAlignment="1">
      <alignment horizontal="center" vertical="center"/>
    </xf>
    <xf numFmtId="0" fontId="12" fillId="11" borderId="76" xfId="0" applyFont="1" applyFill="1" applyBorder="1" applyAlignment="1">
      <alignment horizontal="center" vertical="center"/>
    </xf>
    <xf numFmtId="0" fontId="12" fillId="11" borderId="76" xfId="0" applyFont="1" applyFill="1" applyBorder="1" applyAlignment="1">
      <alignment horizontal="center" vertical="center" wrapText="1"/>
    </xf>
    <xf numFmtId="0" fontId="21" fillId="3" borderId="74" xfId="0" applyFont="1" applyFill="1" applyBorder="1" applyAlignment="1">
      <alignment horizontal="justify" vertical="center" wrapText="1"/>
    </xf>
    <xf numFmtId="0" fontId="3" fillId="0" borderId="62" xfId="0" applyFont="1" applyBorder="1" applyAlignment="1">
      <alignment horizontal="justify"/>
    </xf>
    <xf numFmtId="0" fontId="3" fillId="0" borderId="44" xfId="0" applyFont="1" applyBorder="1" applyAlignment="1">
      <alignment horizontal="justify"/>
    </xf>
    <xf numFmtId="0" fontId="57" fillId="3" borderId="74" xfId="0" applyFont="1" applyFill="1" applyBorder="1" applyAlignment="1">
      <alignment horizontal="center" vertical="center"/>
    </xf>
    <xf numFmtId="0" fontId="58" fillId="0" borderId="62" xfId="0" applyFont="1" applyBorder="1"/>
    <xf numFmtId="0" fontId="58" fillId="0" borderId="44" xfId="0" applyFont="1" applyBorder="1"/>
    <xf numFmtId="0" fontId="21" fillId="3" borderId="99" xfId="0" applyFont="1" applyFill="1" applyBorder="1" applyAlignment="1">
      <alignment horizontal="justify" vertical="center" wrapText="1"/>
    </xf>
    <xf numFmtId="0" fontId="3" fillId="0" borderId="99" xfId="0" applyFont="1" applyBorder="1" applyAlignment="1">
      <alignment horizontal="justify"/>
    </xf>
    <xf numFmtId="0" fontId="3" fillId="0" borderId="61" xfId="0" applyFont="1" applyBorder="1" applyAlignment="1">
      <alignment horizontal="justify"/>
    </xf>
    <xf numFmtId="0" fontId="57" fillId="3" borderId="74" xfId="0" applyFont="1" applyFill="1" applyBorder="1" applyAlignment="1">
      <alignment horizontal="justify" vertical="center" wrapText="1"/>
    </xf>
    <xf numFmtId="0" fontId="58" fillId="0" borderId="62" xfId="0" applyFont="1" applyBorder="1" applyAlignment="1">
      <alignment horizontal="justify"/>
    </xf>
    <xf numFmtId="0" fontId="58" fillId="0" borderId="60" xfId="0" applyFont="1" applyBorder="1" applyAlignment="1">
      <alignment horizontal="justify"/>
    </xf>
    <xf numFmtId="0" fontId="58" fillId="0" borderId="44" xfId="0" applyFont="1" applyBorder="1" applyAlignment="1">
      <alignment horizontal="justify"/>
    </xf>
    <xf numFmtId="0" fontId="59" fillId="11" borderId="76" xfId="0" applyFont="1" applyFill="1" applyBorder="1" applyAlignment="1">
      <alignment horizontal="center" vertical="center"/>
    </xf>
    <xf numFmtId="0" fontId="59" fillId="11" borderId="76" xfId="0" applyFont="1" applyFill="1" applyBorder="1" applyAlignment="1">
      <alignment horizontal="center" vertical="center" wrapText="1"/>
    </xf>
    <xf numFmtId="0" fontId="58" fillId="0" borderId="54" xfId="0" applyFont="1" applyBorder="1"/>
    <xf numFmtId="0" fontId="59" fillId="11" borderId="131" xfId="0" applyFont="1" applyFill="1" applyBorder="1" applyAlignment="1">
      <alignment horizontal="center" vertical="center"/>
    </xf>
    <xf numFmtId="0" fontId="58" fillId="0" borderId="57" xfId="0" applyFont="1" applyBorder="1"/>
    <xf numFmtId="0" fontId="57" fillId="18" borderId="74" xfId="0" applyFont="1" applyFill="1" applyBorder="1" applyAlignment="1">
      <alignment horizontal="left" vertical="top" wrapText="1"/>
    </xf>
    <xf numFmtId="0" fontId="21" fillId="19" borderId="99" xfId="0" applyFont="1" applyFill="1" applyBorder="1" applyAlignment="1">
      <alignment horizontal="justify" vertical="center" wrapText="1"/>
    </xf>
    <xf numFmtId="0" fontId="3" fillId="19" borderId="99" xfId="0" applyFont="1" applyFill="1" applyBorder="1" applyAlignment="1">
      <alignment horizontal="justify"/>
    </xf>
    <xf numFmtId="0" fontId="3" fillId="19" borderId="61" xfId="0" applyFont="1" applyFill="1" applyBorder="1" applyAlignment="1">
      <alignment horizontal="justify"/>
    </xf>
    <xf numFmtId="0" fontId="12" fillId="11" borderId="76" xfId="0" applyFont="1" applyFill="1" applyBorder="1" applyAlignment="1">
      <alignment horizontal="left" vertical="top" wrapText="1"/>
    </xf>
    <xf numFmtId="0" fontId="59" fillId="11" borderId="76" xfId="0" applyFont="1" applyFill="1" applyBorder="1" applyAlignment="1">
      <alignment horizontal="left" vertical="top" wrapText="1"/>
    </xf>
    <xf numFmtId="0" fontId="20" fillId="11" borderId="76" xfId="0" applyFont="1" applyFill="1" applyBorder="1" applyAlignment="1">
      <alignment horizontal="left" vertical="top" wrapText="1"/>
    </xf>
    <xf numFmtId="0" fontId="57" fillId="3" borderId="47" xfId="0" applyFont="1" applyFill="1" applyBorder="1" applyAlignment="1">
      <alignment horizontal="left" vertical="top" wrapText="1"/>
    </xf>
    <xf numFmtId="0" fontId="58" fillId="0" borderId="40" xfId="0" applyFont="1" applyBorder="1"/>
    <xf numFmtId="0" fontId="58" fillId="0" borderId="43" xfId="0" applyFont="1" applyBorder="1"/>
    <xf numFmtId="0" fontId="57" fillId="0" borderId="74" xfId="0" applyFont="1" applyBorder="1" applyAlignment="1">
      <alignment horizontal="left" vertical="top" wrapText="1"/>
    </xf>
    <xf numFmtId="0" fontId="10" fillId="3" borderId="47" xfId="0" applyFont="1" applyFill="1" applyBorder="1" applyAlignment="1">
      <alignment horizontal="left" vertical="top" wrapText="1"/>
    </xf>
    <xf numFmtId="0" fontId="3" fillId="19" borderId="62" xfId="0" applyFont="1" applyFill="1" applyBorder="1"/>
    <xf numFmtId="0" fontId="3" fillId="19" borderId="44" xfId="0" applyFont="1" applyFill="1" applyBorder="1"/>
    <xf numFmtId="0" fontId="3" fillId="0" borderId="57" xfId="0" applyFont="1" applyBorder="1"/>
    <xf numFmtId="0" fontId="13" fillId="11" borderId="76" xfId="0" applyFont="1" applyFill="1" applyBorder="1" applyAlignment="1">
      <alignment horizontal="left" vertical="top" wrapText="1"/>
    </xf>
    <xf numFmtId="0" fontId="3" fillId="0" borderId="54" xfId="0" applyFont="1" applyBorder="1"/>
    <xf numFmtId="0" fontId="12" fillId="11" borderId="76" xfId="0" applyFont="1" applyFill="1" applyBorder="1" applyAlignment="1">
      <alignment horizontal="left" vertical="center" wrapText="1"/>
    </xf>
    <xf numFmtId="0" fontId="12" fillId="12" borderId="38" xfId="0" applyFont="1" applyFill="1" applyBorder="1" applyAlignment="1">
      <alignment horizontal="center" vertical="center" wrapText="1"/>
    </xf>
    <xf numFmtId="0" fontId="12" fillId="12" borderId="38" xfId="0" applyFont="1" applyFill="1" applyBorder="1" applyAlignment="1">
      <alignment horizontal="center" vertical="center" textRotation="90" wrapText="1"/>
    </xf>
    <xf numFmtId="0" fontId="12" fillId="12" borderId="76" xfId="0" applyFont="1" applyFill="1" applyBorder="1" applyAlignment="1">
      <alignment horizontal="center" vertical="center" wrapText="1"/>
    </xf>
    <xf numFmtId="0" fontId="21" fillId="0" borderId="74" xfId="0" applyFont="1" applyBorder="1" applyAlignment="1">
      <alignment horizontal="justify" vertical="center" wrapText="1"/>
    </xf>
    <xf numFmtId="0" fontId="12" fillId="12" borderId="64" xfId="0" applyFont="1" applyFill="1" applyBorder="1" applyAlignment="1">
      <alignment horizontal="center" vertical="center" textRotation="90" wrapText="1"/>
    </xf>
    <xf numFmtId="0" fontId="3" fillId="0" borderId="66" xfId="0" applyFont="1" applyBorder="1" applyAlignment="1"/>
    <xf numFmtId="0" fontId="3" fillId="0" borderId="69" xfId="0" applyFont="1" applyBorder="1" applyAlignment="1"/>
    <xf numFmtId="166" fontId="13" fillId="0" borderId="0" xfId="0" applyNumberFormat="1" applyFont="1" applyAlignment="1">
      <alignment horizontal="center" vertical="center" wrapText="1"/>
    </xf>
    <xf numFmtId="0" fontId="21" fillId="19" borderId="74" xfId="0" applyFont="1" applyFill="1" applyBorder="1" applyAlignment="1">
      <alignment horizontal="left" vertical="top" wrapText="1"/>
    </xf>
    <xf numFmtId="0" fontId="12" fillId="12" borderId="76" xfId="0" applyFont="1" applyFill="1" applyBorder="1" applyAlignment="1">
      <alignment horizontal="left" vertical="center" wrapText="1"/>
    </xf>
    <xf numFmtId="0" fontId="21" fillId="18" borderId="74" xfId="0" applyFont="1" applyFill="1" applyBorder="1" applyAlignment="1">
      <alignment horizontal="justify" vertical="top" wrapText="1"/>
    </xf>
    <xf numFmtId="0" fontId="3" fillId="19" borderId="62" xfId="0" applyFont="1" applyFill="1" applyBorder="1" applyAlignment="1">
      <alignment horizontal="justify" vertical="top"/>
    </xf>
    <xf numFmtId="0" fontId="3" fillId="19" borderId="44" xfId="0" applyFont="1" applyFill="1" applyBorder="1" applyAlignment="1">
      <alignment horizontal="justify" vertical="top"/>
    </xf>
    <xf numFmtId="0" fontId="57" fillId="19" borderId="47" xfId="0" applyFont="1" applyFill="1" applyBorder="1" applyAlignment="1">
      <alignment horizontal="justify" vertical="top" wrapText="1"/>
    </xf>
    <xf numFmtId="0" fontId="57" fillId="19" borderId="40" xfId="0" applyFont="1" applyFill="1" applyBorder="1" applyAlignment="1">
      <alignment horizontal="justify" vertical="top" wrapText="1"/>
    </xf>
    <xf numFmtId="0" fontId="57" fillId="19" borderId="43" xfId="0" applyFont="1" applyFill="1" applyBorder="1" applyAlignment="1">
      <alignment horizontal="justify" vertical="top" wrapText="1"/>
    </xf>
    <xf numFmtId="0" fontId="21" fillId="18" borderId="62" xfId="0" applyFont="1" applyFill="1" applyBorder="1" applyAlignment="1">
      <alignment horizontal="center" vertical="center"/>
    </xf>
    <xf numFmtId="0" fontId="21" fillId="18" borderId="44" xfId="0" applyFont="1" applyFill="1" applyBorder="1" applyAlignment="1">
      <alignment horizontal="center" vertical="center"/>
    </xf>
    <xf numFmtId="0" fontId="12" fillId="12" borderId="131" xfId="0" applyFont="1" applyFill="1" applyBorder="1" applyAlignment="1">
      <alignment horizontal="center" vertical="center"/>
    </xf>
    <xf numFmtId="0" fontId="12" fillId="12" borderId="76" xfId="0" applyFont="1" applyFill="1" applyBorder="1" applyAlignment="1">
      <alignment horizontal="center" vertical="center"/>
    </xf>
    <xf numFmtId="0" fontId="3" fillId="19" borderId="71" xfId="0" applyFont="1" applyFill="1" applyBorder="1"/>
    <xf numFmtId="0" fontId="3" fillId="19" borderId="51" xfId="0" applyFont="1" applyFill="1" applyBorder="1"/>
    <xf numFmtId="0" fontId="58" fillId="19" borderId="71" xfId="0" applyFont="1" applyFill="1" applyBorder="1"/>
    <xf numFmtId="0" fontId="58" fillId="19" borderId="51" xfId="0" applyFont="1" applyFill="1" applyBorder="1"/>
    <xf numFmtId="0" fontId="12" fillId="12" borderId="76" xfId="0" applyFont="1" applyFill="1" applyBorder="1" applyAlignment="1">
      <alignment horizontal="center" vertical="center" textRotation="90" wrapText="1"/>
    </xf>
    <xf numFmtId="0" fontId="12" fillId="12" borderId="139" xfId="0" applyFont="1" applyFill="1" applyBorder="1" applyAlignment="1">
      <alignment vertical="center" wrapText="1"/>
    </xf>
    <xf numFmtId="0" fontId="3" fillId="0" borderId="67" xfId="0" applyFont="1" applyBorder="1" applyAlignment="1"/>
    <xf numFmtId="0" fontId="12" fillId="12" borderId="139" xfId="0" applyFont="1" applyFill="1" applyBorder="1" applyAlignment="1">
      <alignment horizontal="center" vertical="center" wrapText="1"/>
    </xf>
    <xf numFmtId="0" fontId="57" fillId="18" borderId="62" xfId="0" applyFont="1" applyFill="1" applyBorder="1" applyAlignment="1">
      <alignment horizontal="center" vertical="center"/>
    </xf>
    <xf numFmtId="0" fontId="12" fillId="12" borderId="52" xfId="0" applyFont="1" applyFill="1" applyBorder="1" applyAlignment="1">
      <alignment horizontal="center" vertical="center"/>
    </xf>
    <xf numFmtId="0" fontId="57" fillId="18" borderId="71" xfId="0" applyFont="1" applyFill="1" applyBorder="1" applyAlignment="1">
      <alignment horizontal="center" vertical="center"/>
    </xf>
    <xf numFmtId="0" fontId="21" fillId="19" borderId="47" xfId="0" applyFont="1" applyFill="1" applyBorder="1" applyAlignment="1">
      <alignment horizontal="justify" vertical="top" wrapText="1"/>
    </xf>
    <xf numFmtId="0" fontId="21" fillId="19" borderId="40" xfId="0" applyFont="1" applyFill="1" applyBorder="1" applyAlignment="1">
      <alignment horizontal="justify" vertical="top" wrapText="1"/>
    </xf>
    <xf numFmtId="0" fontId="21" fillId="19" borderId="70" xfId="0" applyFont="1" applyFill="1" applyBorder="1" applyAlignment="1">
      <alignment horizontal="justify" vertical="top" wrapText="1"/>
    </xf>
    <xf numFmtId="0" fontId="57" fillId="19" borderId="70" xfId="0" applyFont="1" applyFill="1" applyBorder="1" applyAlignment="1">
      <alignment horizontal="justify" vertical="top" wrapText="1"/>
    </xf>
    <xf numFmtId="0" fontId="20" fillId="13" borderId="77" xfId="0" applyFont="1" applyFill="1" applyBorder="1" applyAlignment="1">
      <alignment horizontal="left" vertical="top" wrapText="1"/>
    </xf>
    <xf numFmtId="0" fontId="3" fillId="0" borderId="89" xfId="0" applyFont="1" applyBorder="1" applyAlignment="1"/>
    <xf numFmtId="0" fontId="3" fillId="0" borderId="90" xfId="0" applyFont="1" applyBorder="1" applyAlignment="1"/>
    <xf numFmtId="0" fontId="20" fillId="13" borderId="89" xfId="0" applyFont="1" applyFill="1" applyBorder="1" applyAlignment="1">
      <alignment horizontal="left" vertical="top" wrapText="1"/>
    </xf>
    <xf numFmtId="0" fontId="66" fillId="13" borderId="77" xfId="0" applyFont="1" applyFill="1" applyBorder="1" applyAlignment="1">
      <alignment horizontal="center" vertical="center" wrapText="1"/>
    </xf>
    <xf numFmtId="0" fontId="3" fillId="0" borderId="86" xfId="0" applyFont="1" applyBorder="1" applyAlignment="1"/>
    <xf numFmtId="0" fontId="12" fillId="13" borderId="77" xfId="0" applyFont="1" applyFill="1" applyBorder="1" applyAlignment="1">
      <alignment horizontal="center" vertical="center" textRotation="90" wrapText="1"/>
    </xf>
    <xf numFmtId="0" fontId="10" fillId="0" borderId="74" xfId="0" applyFont="1" applyBorder="1" applyAlignment="1">
      <alignment horizontal="left" vertical="top" wrapText="1"/>
    </xf>
    <xf numFmtId="0" fontId="3" fillId="0" borderId="62" xfId="0" applyFont="1" applyBorder="1" applyAlignment="1"/>
    <xf numFmtId="0" fontId="3" fillId="0" borderId="44" xfId="0" applyFont="1" applyBorder="1" applyAlignment="1"/>
    <xf numFmtId="0" fontId="10" fillId="3" borderId="74" xfId="0" applyFont="1" applyFill="1" applyBorder="1" applyAlignment="1">
      <alignment horizontal="center" vertical="center"/>
    </xf>
    <xf numFmtId="0" fontId="3" fillId="0" borderId="62" xfId="0" applyFont="1" applyBorder="1"/>
    <xf numFmtId="0" fontId="3" fillId="0" borderId="44" xfId="0" applyFont="1" applyBorder="1"/>
    <xf numFmtId="0" fontId="10" fillId="3" borderId="74" xfId="0" applyFont="1" applyFill="1" applyBorder="1" applyAlignment="1">
      <alignment horizontal="justify" vertical="center" wrapText="1"/>
    </xf>
    <xf numFmtId="0" fontId="12" fillId="13" borderId="165" xfId="0" applyFont="1" applyFill="1" applyBorder="1" applyAlignment="1">
      <alignment horizontal="center" vertical="center" wrapText="1"/>
    </xf>
    <xf numFmtId="0" fontId="12" fillId="13" borderId="89" xfId="0" applyFont="1" applyFill="1" applyBorder="1" applyAlignment="1">
      <alignment horizontal="center" vertical="center" wrapText="1"/>
    </xf>
    <xf numFmtId="0" fontId="12" fillId="13" borderId="86" xfId="0" applyFont="1" applyFill="1" applyBorder="1" applyAlignment="1">
      <alignment horizontal="center" vertical="center" wrapText="1"/>
    </xf>
    <xf numFmtId="0" fontId="12" fillId="13" borderId="77" xfId="0" applyFont="1" applyFill="1" applyBorder="1" applyAlignment="1">
      <alignment horizontal="center" vertical="center" wrapText="1"/>
    </xf>
    <xf numFmtId="0" fontId="65" fillId="13" borderId="77" xfId="0" applyFont="1" applyFill="1" applyBorder="1" applyAlignment="1">
      <alignment horizontal="center" vertical="center" wrapText="1"/>
    </xf>
    <xf numFmtId="0" fontId="21" fillId="3" borderId="74" xfId="0" applyFont="1" applyFill="1" applyBorder="1" applyAlignment="1">
      <alignment horizontal="center" vertical="center"/>
    </xf>
    <xf numFmtId="0" fontId="10" fillId="0" borderId="91" xfId="0" applyFont="1" applyBorder="1" applyAlignment="1">
      <alignment horizontal="left" vertical="top" wrapText="1"/>
    </xf>
    <xf numFmtId="0" fontId="3" fillId="0" borderId="92" xfId="0" applyFont="1" applyBorder="1" applyAlignment="1"/>
    <xf numFmtId="0" fontId="3" fillId="0" borderId="93" xfId="0" applyFont="1" applyBorder="1" applyAlignment="1"/>
    <xf numFmtId="0" fontId="10" fillId="0" borderId="38" xfId="0" applyFont="1" applyBorder="1" applyAlignment="1">
      <alignment horizontal="justify" vertical="top" wrapText="1"/>
    </xf>
    <xf numFmtId="0" fontId="10" fillId="0" borderId="164" xfId="0" applyFont="1" applyBorder="1" applyAlignment="1">
      <alignment horizontal="justify" vertical="top" wrapText="1"/>
    </xf>
    <xf numFmtId="0" fontId="10" fillId="0" borderId="54" xfId="0" applyFont="1" applyBorder="1" applyAlignment="1">
      <alignment horizontal="justify" vertical="top" wrapText="1"/>
    </xf>
    <xf numFmtId="0" fontId="12" fillId="13" borderId="82" xfId="0" applyFont="1" applyFill="1" applyBorder="1" applyAlignment="1">
      <alignment horizontal="center" vertical="center" textRotation="90" wrapText="1"/>
    </xf>
    <xf numFmtId="0" fontId="3" fillId="0" borderId="87" xfId="0" applyFont="1" applyBorder="1" applyAlignment="1"/>
    <xf numFmtId="0" fontId="12" fillId="13" borderId="79" xfId="0" applyFont="1" applyFill="1" applyBorder="1" applyAlignment="1">
      <alignment horizontal="center" vertical="center"/>
    </xf>
    <xf numFmtId="0" fontId="3" fillId="0" borderId="80" xfId="0" applyFont="1" applyBorder="1" applyAlignment="1"/>
    <xf numFmtId="0" fontId="3" fillId="0" borderId="81" xfId="0" applyFont="1" applyBorder="1" applyAlignment="1"/>
    <xf numFmtId="0" fontId="3" fillId="0" borderId="83" xfId="0" applyFont="1" applyBorder="1" applyAlignment="1"/>
    <xf numFmtId="0" fontId="3" fillId="0" borderId="84" xfId="0" applyFont="1" applyBorder="1" applyAlignment="1"/>
    <xf numFmtId="0" fontId="3" fillId="0" borderId="85" xfId="0" applyFont="1" applyBorder="1" applyAlignment="1"/>
    <xf numFmtId="0" fontId="12" fillId="13" borderId="77" xfId="0" applyFont="1" applyFill="1" applyBorder="1" applyAlignment="1">
      <alignment horizontal="center" vertical="center"/>
    </xf>
    <xf numFmtId="0" fontId="21" fillId="3" borderId="74" xfId="0" applyFont="1" applyFill="1" applyBorder="1" applyAlignment="1">
      <alignment horizontal="justify" vertical="top" wrapText="1"/>
    </xf>
    <xf numFmtId="0" fontId="10" fillId="3" borderId="49" xfId="0" applyFont="1" applyFill="1" applyBorder="1" applyAlignment="1">
      <alignment horizontal="center" vertical="center" wrapText="1"/>
    </xf>
    <xf numFmtId="0" fontId="3" fillId="0" borderId="42" xfId="0" applyFont="1" applyBorder="1" applyAlignment="1"/>
    <xf numFmtId="0" fontId="3" fillId="0" borderId="45" xfId="0" applyFont="1" applyBorder="1" applyAlignment="1"/>
    <xf numFmtId="0" fontId="21" fillId="3" borderId="48" xfId="0" applyFont="1" applyFill="1" applyBorder="1" applyAlignment="1">
      <alignment horizontal="center" vertical="center"/>
    </xf>
    <xf numFmtId="0" fontId="3" fillId="0" borderId="71" xfId="0" applyFont="1" applyBorder="1"/>
    <xf numFmtId="0" fontId="3" fillId="0" borderId="51" xfId="0" applyFont="1" applyBorder="1"/>
    <xf numFmtId="0" fontId="10" fillId="3" borderId="48" xfId="0" applyFont="1" applyFill="1" applyBorder="1" applyAlignment="1">
      <alignment horizontal="center" vertical="center"/>
    </xf>
    <xf numFmtId="0" fontId="3" fillId="0" borderId="62" xfId="0" applyFont="1" applyBorder="1" applyAlignment="1">
      <alignment horizontal="justify" vertical="top"/>
    </xf>
    <xf numFmtId="0" fontId="3" fillId="0" borderId="44" xfId="0" applyFont="1" applyBorder="1" applyAlignment="1">
      <alignment horizontal="justify" vertical="top"/>
    </xf>
    <xf numFmtId="0" fontId="12" fillId="0" borderId="0" xfId="0" applyFont="1" applyAlignment="1">
      <alignment horizontal="left" vertical="center" wrapText="1"/>
    </xf>
    <xf numFmtId="0" fontId="10" fillId="0" borderId="76" xfId="0" applyFont="1" applyBorder="1" applyAlignment="1">
      <alignment horizontal="justify" vertical="top" wrapText="1"/>
    </xf>
    <xf numFmtId="0" fontId="21" fillId="0" borderId="74" xfId="0" applyFont="1" applyFill="1" applyBorder="1" applyAlignment="1">
      <alignment horizontal="left" vertical="top" wrapText="1"/>
    </xf>
    <xf numFmtId="0" fontId="3" fillId="0" borderId="62" xfId="0" applyFont="1" applyFill="1" applyBorder="1" applyAlignment="1"/>
    <xf numFmtId="0" fontId="3" fillId="0" borderId="44" xfId="0" applyFont="1" applyFill="1" applyBorder="1" applyAlignment="1"/>
    <xf numFmtId="0" fontId="21" fillId="0" borderId="74" xfId="0" applyFont="1" applyBorder="1" applyAlignment="1">
      <alignment horizontal="center" vertical="center"/>
    </xf>
    <xf numFmtId="0" fontId="21" fillId="0" borderId="74" xfId="0" applyFont="1" applyBorder="1" applyAlignment="1">
      <alignment horizontal="justify" vertical="top" wrapText="1"/>
    </xf>
    <xf numFmtId="0" fontId="10" fillId="0" borderId="166" xfId="0" applyFont="1" applyBorder="1" applyAlignment="1">
      <alignment horizontal="justify" vertical="top" wrapText="1"/>
    </xf>
    <xf numFmtId="0" fontId="10" fillId="0" borderId="127" xfId="0" applyFont="1" applyBorder="1" applyAlignment="1">
      <alignment horizontal="justify" vertical="top" wrapText="1"/>
    </xf>
    <xf numFmtId="0" fontId="10" fillId="3" borderId="62" xfId="0" applyFont="1" applyFill="1" applyBorder="1" applyAlignment="1">
      <alignment horizontal="center" vertical="center"/>
    </xf>
    <xf numFmtId="0" fontId="10" fillId="3" borderId="44" xfId="0" applyFont="1" applyFill="1" applyBorder="1" applyAlignment="1">
      <alignment horizontal="center" vertical="center"/>
    </xf>
    <xf numFmtId="0" fontId="12" fillId="14" borderId="39" xfId="0" applyFont="1" applyFill="1" applyBorder="1" applyAlignment="1">
      <alignment horizontal="center" vertical="center"/>
    </xf>
    <xf numFmtId="0" fontId="12" fillId="14" borderId="77" xfId="0" applyFont="1" applyFill="1" applyBorder="1" applyAlignment="1">
      <alignment horizontal="left" vertical="center" wrapText="1"/>
    </xf>
    <xf numFmtId="0" fontId="13" fillId="14" borderId="77" xfId="0" applyFont="1" applyFill="1" applyBorder="1" applyAlignment="1">
      <alignment horizontal="left" vertical="center" wrapText="1"/>
    </xf>
    <xf numFmtId="0" fontId="12" fillId="14" borderId="77" xfId="0" applyFont="1" applyFill="1" applyBorder="1" applyAlignment="1">
      <alignment horizontal="center" vertical="center" wrapText="1"/>
    </xf>
    <xf numFmtId="0" fontId="12" fillId="14" borderId="77" xfId="0" applyFont="1" applyFill="1" applyBorder="1" applyAlignment="1">
      <alignment horizontal="center" vertical="center" textRotation="90" wrapText="1"/>
    </xf>
    <xf numFmtId="0" fontId="57" fillId="0" borderId="47" xfId="0" applyFont="1" applyBorder="1" applyAlignment="1">
      <alignment horizontal="left" vertical="top" wrapText="1"/>
    </xf>
    <xf numFmtId="0" fontId="12" fillId="14" borderId="94" xfId="0" applyFont="1" applyFill="1" applyBorder="1" applyAlignment="1">
      <alignment horizontal="center" vertical="center"/>
    </xf>
    <xf numFmtId="0" fontId="3" fillId="0" borderId="95" xfId="0" applyFont="1" applyBorder="1" applyAlignment="1"/>
    <xf numFmtId="0" fontId="3" fillId="0" borderId="96" xfId="0" applyFont="1" applyBorder="1" applyAlignment="1"/>
    <xf numFmtId="0" fontId="12" fillId="14" borderId="77" xfId="0" applyFont="1" applyFill="1" applyBorder="1" applyAlignment="1">
      <alignment horizontal="center" vertical="center"/>
    </xf>
    <xf numFmtId="0" fontId="3" fillId="0" borderId="40" xfId="0" applyFont="1" applyBorder="1"/>
    <xf numFmtId="0" fontId="3" fillId="0" borderId="43" xfId="0" applyFont="1" applyBorder="1"/>
    <xf numFmtId="0" fontId="10" fillId="3" borderId="97" xfId="0" applyFont="1" applyFill="1" applyBorder="1" applyAlignment="1">
      <alignment horizontal="justify" vertical="center" wrapText="1"/>
    </xf>
    <xf numFmtId="0" fontId="3" fillId="0" borderId="89" xfId="0" applyFont="1" applyBorder="1"/>
    <xf numFmtId="0" fontId="3" fillId="0" borderId="90" xfId="0" applyFont="1" applyBorder="1"/>
    <xf numFmtId="0" fontId="3" fillId="0" borderId="86" xfId="0" applyFont="1" applyBorder="1"/>
    <xf numFmtId="0" fontId="57" fillId="3" borderId="48" xfId="0" applyFont="1" applyFill="1" applyBorder="1" applyAlignment="1">
      <alignment horizontal="center" vertical="center"/>
    </xf>
    <xf numFmtId="0" fontId="58" fillId="0" borderId="71" xfId="0" applyFont="1" applyBorder="1"/>
    <xf numFmtId="0" fontId="58" fillId="0" borderId="51" xfId="0" applyFont="1" applyBorder="1"/>
    <xf numFmtId="0" fontId="13" fillId="3" borderId="67" xfId="0" applyFont="1" applyFill="1" applyBorder="1" applyAlignment="1">
      <alignment horizontal="center" vertical="center" wrapText="1"/>
    </xf>
    <xf numFmtId="167" fontId="13" fillId="0" borderId="0" xfId="0" applyNumberFormat="1" applyFont="1" applyAlignment="1">
      <alignment horizontal="center" vertical="center" wrapText="1"/>
    </xf>
    <xf numFmtId="0" fontId="57" fillId="0" borderId="47" xfId="0" quotePrefix="1" applyFont="1" applyBorder="1" applyAlignment="1">
      <alignment vertical="top" wrapText="1"/>
    </xf>
    <xf numFmtId="0" fontId="10" fillId="0" borderId="40" xfId="0" applyFont="1" applyBorder="1" applyAlignment="1">
      <alignment horizontal="left" vertical="top" wrapText="1"/>
    </xf>
    <xf numFmtId="0" fontId="21" fillId="0" borderId="74" xfId="0" applyFont="1" applyBorder="1" applyAlignment="1">
      <alignment horizontal="left" vertical="top" wrapText="1"/>
    </xf>
    <xf numFmtId="0" fontId="3" fillId="0" borderId="42" xfId="0" applyFont="1" applyBorder="1"/>
    <xf numFmtId="0" fontId="3" fillId="0" borderId="45" xfId="0" applyFont="1" applyBorder="1"/>
    <xf numFmtId="167" fontId="12" fillId="0" borderId="0" xfId="0" applyNumberFormat="1" applyFont="1" applyAlignment="1">
      <alignment horizontal="center" vertical="center" textRotation="90" wrapText="1"/>
    </xf>
    <xf numFmtId="0" fontId="12" fillId="14" borderId="82" xfId="0" applyFont="1" applyFill="1" applyBorder="1" applyAlignment="1">
      <alignment horizontal="center" vertical="center" textRotation="90" wrapText="1"/>
    </xf>
    <xf numFmtId="0" fontId="3" fillId="0" borderId="95" xfId="0" applyFont="1" applyBorder="1"/>
    <xf numFmtId="0" fontId="3" fillId="0" borderId="96" xfId="0" applyFont="1" applyBorder="1"/>
    <xf numFmtId="0" fontId="12" fillId="0" borderId="67" xfId="0" applyFont="1" applyBorder="1" applyAlignment="1">
      <alignment horizontal="center" vertical="center" textRotation="90" wrapText="1"/>
    </xf>
    <xf numFmtId="0" fontId="3" fillId="0" borderId="87" xfId="0" applyFont="1" applyBorder="1"/>
    <xf numFmtId="0" fontId="57" fillId="3" borderId="74" xfId="0" applyFont="1" applyFill="1" applyBorder="1" applyAlignment="1">
      <alignment horizontal="center" vertical="center" wrapText="1"/>
    </xf>
    <xf numFmtId="0" fontId="57" fillId="3" borderId="62" xfId="0" applyFont="1" applyFill="1" applyBorder="1" applyAlignment="1">
      <alignment horizontal="center" vertical="center" wrapText="1"/>
    </xf>
    <xf numFmtId="0" fontId="57" fillId="3" borderId="44" xfId="0" applyFont="1" applyFill="1" applyBorder="1" applyAlignment="1">
      <alignment horizontal="center" vertical="center" wrapText="1"/>
    </xf>
    <xf numFmtId="0" fontId="26" fillId="12" borderId="100" xfId="0" applyFont="1" applyFill="1" applyBorder="1" applyAlignment="1">
      <alignment horizontal="center" vertical="center"/>
    </xf>
    <xf numFmtId="0" fontId="3" fillId="0" borderId="101" xfId="0" applyFont="1" applyBorder="1" applyAlignment="1"/>
    <xf numFmtId="0" fontId="3" fillId="0" borderId="102" xfId="0" applyFont="1" applyBorder="1" applyAlignment="1"/>
    <xf numFmtId="0" fontId="29" fillId="15" borderId="159" xfId="0" applyFont="1" applyFill="1" applyBorder="1" applyAlignment="1">
      <alignment horizontal="center" vertical="center" wrapText="1"/>
    </xf>
    <xf numFmtId="0" fontId="29" fillId="15" borderId="119" xfId="0" applyFont="1" applyFill="1" applyBorder="1" applyAlignment="1">
      <alignment horizontal="center" vertical="center" wrapText="1"/>
    </xf>
    <xf numFmtId="0" fontId="3" fillId="0" borderId="121" xfId="0" applyFont="1" applyBorder="1" applyAlignment="1"/>
    <xf numFmtId="0" fontId="27" fillId="15" borderId="52" xfId="0" applyFont="1" applyFill="1" applyBorder="1" applyAlignment="1">
      <alignment horizontal="center" vertical="center"/>
    </xf>
    <xf numFmtId="0" fontId="8" fillId="7" borderId="108" xfId="0" applyFont="1" applyFill="1" applyBorder="1" applyAlignment="1">
      <alignment horizontal="center" vertical="center" wrapText="1"/>
    </xf>
    <xf numFmtId="0" fontId="3" fillId="0" borderId="109" xfId="0" applyFont="1" applyBorder="1" applyAlignment="1"/>
    <xf numFmtId="0" fontId="1" fillId="0" borderId="110" xfId="0" applyFont="1" applyBorder="1" applyAlignment="1">
      <alignment horizontal="left" vertical="center" wrapText="1"/>
    </xf>
    <xf numFmtId="0" fontId="1" fillId="0" borderId="134" xfId="0" applyFont="1" applyBorder="1" applyAlignment="1">
      <alignment horizontal="left" vertical="center" wrapText="1"/>
    </xf>
    <xf numFmtId="0" fontId="3" fillId="0" borderId="113" xfId="0" applyFont="1" applyBorder="1" applyAlignment="1"/>
    <xf numFmtId="0" fontId="8" fillId="8" borderId="112" xfId="0" applyFont="1" applyFill="1" applyBorder="1" applyAlignment="1">
      <alignment horizontal="center" vertical="center" wrapText="1"/>
    </xf>
    <xf numFmtId="0" fontId="8" fillId="6" borderId="108" xfId="0" applyFont="1" applyFill="1" applyBorder="1" applyAlignment="1">
      <alignment horizontal="center" vertical="center"/>
    </xf>
    <xf numFmtId="0" fontId="27" fillId="12" borderId="100" xfId="0" applyFont="1" applyFill="1" applyBorder="1" applyAlignment="1">
      <alignment horizontal="center" vertical="center" wrapText="1"/>
    </xf>
    <xf numFmtId="0" fontId="3" fillId="0" borderId="103" xfId="0" applyFont="1" applyBorder="1" applyAlignment="1"/>
    <xf numFmtId="0" fontId="8" fillId="5" borderId="105" xfId="0" applyFont="1" applyFill="1" applyBorder="1" applyAlignment="1">
      <alignment horizontal="center" vertical="center"/>
    </xf>
    <xf numFmtId="0" fontId="3" fillId="0" borderId="106" xfId="0" applyFont="1" applyBorder="1" applyAlignment="1"/>
    <xf numFmtId="0" fontId="27" fillId="12" borderId="104" xfId="0" applyFont="1" applyFill="1" applyBorder="1" applyAlignment="1">
      <alignment horizontal="center" vertical="center" wrapText="1"/>
    </xf>
    <xf numFmtId="0" fontId="1" fillId="0" borderId="130" xfId="0" applyFont="1" applyBorder="1" applyAlignment="1">
      <alignment horizontal="left" vertical="center" wrapText="1"/>
    </xf>
    <xf numFmtId="0" fontId="3" fillId="0" borderId="107" xfId="0" applyFont="1" applyBorder="1" applyAlignment="1"/>
    <xf numFmtId="0" fontId="3" fillId="0" borderId="114" xfId="0" applyFont="1" applyBorder="1" applyAlignment="1"/>
    <xf numFmtId="0" fontId="28" fillId="3" borderId="39" xfId="0" applyFont="1" applyFill="1" applyBorder="1" applyAlignment="1">
      <alignment horizontal="left" vertical="center" wrapText="1"/>
    </xf>
    <xf numFmtId="0" fontId="3" fillId="0" borderId="111" xfId="0" applyFont="1" applyBorder="1" applyAlignment="1"/>
    <xf numFmtId="9" fontId="31" fillId="3" borderId="164" xfId="0" applyNumberFormat="1" applyFont="1" applyFill="1" applyBorder="1" applyAlignment="1">
      <alignment horizontal="center" vertical="center"/>
    </xf>
    <xf numFmtId="0" fontId="29" fillId="12" borderId="47" xfId="0" applyFont="1" applyFill="1" applyBorder="1" applyAlignment="1">
      <alignment horizontal="center" vertical="center" wrapText="1"/>
    </xf>
    <xf numFmtId="0" fontId="29" fillId="12" borderId="74" xfId="0" applyFont="1" applyFill="1" applyBorder="1" applyAlignment="1">
      <alignment horizontal="center" vertical="center" wrapText="1"/>
    </xf>
    <xf numFmtId="0" fontId="29" fillId="12" borderId="118" xfId="0" applyFont="1" applyFill="1" applyBorder="1" applyAlignment="1">
      <alignment horizontal="center" vertical="center" wrapText="1"/>
    </xf>
    <xf numFmtId="0" fontId="3" fillId="0" borderId="120" xfId="0" applyFont="1" applyBorder="1" applyAlignment="1"/>
    <xf numFmtId="0" fontId="29" fillId="12" borderId="115" xfId="0" applyFont="1" applyFill="1" applyBorder="1" applyAlignment="1">
      <alignment horizontal="center" vertical="center" wrapText="1"/>
    </xf>
    <xf numFmtId="0" fontId="3" fillId="0" borderId="116" xfId="0" applyFont="1" applyBorder="1" applyAlignment="1"/>
    <xf numFmtId="0" fontId="3" fillId="0" borderId="117" xfId="0" applyFont="1" applyBorder="1" applyAlignment="1"/>
    <xf numFmtId="9" fontId="31" fillId="3" borderId="38" xfId="0" applyNumberFormat="1" applyFont="1" applyFill="1" applyBorder="1" applyAlignment="1">
      <alignment horizontal="center" vertical="center"/>
    </xf>
    <xf numFmtId="9" fontId="31" fillId="3" borderId="76" xfId="0" applyNumberFormat="1" applyFont="1" applyFill="1" applyBorder="1" applyAlignment="1">
      <alignment horizontal="center" vertical="center"/>
    </xf>
    <xf numFmtId="49" fontId="36" fillId="3" borderId="156" xfId="0" applyNumberFormat="1" applyFont="1" applyFill="1" applyBorder="1" applyAlignment="1">
      <alignment horizontal="justify" vertical="center" wrapText="1"/>
    </xf>
    <xf numFmtId="0" fontId="3" fillId="0" borderId="157" xfId="0" applyFont="1" applyBorder="1" applyAlignment="1">
      <alignment horizontal="justify"/>
    </xf>
    <xf numFmtId="49" fontId="38" fillId="3" borderId="153" xfId="0" applyNumberFormat="1" applyFont="1" applyFill="1" applyBorder="1" applyAlignment="1">
      <alignment horizontal="justify" vertical="top" wrapText="1"/>
    </xf>
    <xf numFmtId="0" fontId="3" fillId="0" borderId="154" xfId="0" applyFont="1" applyBorder="1" applyAlignment="1">
      <alignment horizontal="justify"/>
    </xf>
    <xf numFmtId="0" fontId="3" fillId="0" borderId="155" xfId="0" applyFont="1" applyBorder="1" applyAlignment="1">
      <alignment horizontal="justify"/>
    </xf>
    <xf numFmtId="0" fontId="26" fillId="12" borderId="76" xfId="0" applyFont="1" applyFill="1" applyBorder="1" applyAlignment="1">
      <alignment horizontal="center" vertical="center" wrapText="1"/>
    </xf>
    <xf numFmtId="0" fontId="2" fillId="3" borderId="139" xfId="0" applyFont="1" applyFill="1" applyBorder="1" applyAlignment="1">
      <alignment horizontal="center" vertical="center"/>
    </xf>
    <xf numFmtId="0" fontId="78" fillId="0" borderId="149" xfId="0" applyFont="1" applyBorder="1" applyAlignment="1">
      <alignment vertical="center"/>
    </xf>
    <xf numFmtId="0" fontId="78" fillId="0" borderId="140" xfId="0" applyFont="1" applyBorder="1" applyAlignment="1">
      <alignment vertical="center"/>
    </xf>
    <xf numFmtId="0" fontId="78" fillId="0" borderId="142" xfId="0" applyFont="1" applyBorder="1" applyAlignment="1">
      <alignment vertical="center"/>
    </xf>
    <xf numFmtId="0" fontId="78" fillId="0" borderId="143" xfId="0" applyFont="1" applyBorder="1" applyAlignment="1">
      <alignment vertical="center"/>
    </xf>
    <xf numFmtId="0" fontId="78" fillId="0" borderId="144" xfId="0" applyFont="1" applyBorder="1" applyAlignment="1">
      <alignment vertical="center"/>
    </xf>
    <xf numFmtId="14" fontId="2" fillId="3" borderId="131" xfId="0" applyNumberFormat="1" applyFont="1" applyFill="1" applyBorder="1" applyAlignment="1">
      <alignment horizontal="center" vertical="center"/>
    </xf>
    <xf numFmtId="0" fontId="78" fillId="0" borderId="57" xfId="0" applyFont="1" applyBorder="1" applyAlignment="1">
      <alignment vertical="center"/>
    </xf>
    <xf numFmtId="0" fontId="78" fillId="0" borderId="26" xfId="0" applyFont="1" applyBorder="1" applyAlignment="1">
      <alignment vertical="center"/>
    </xf>
    <xf numFmtId="0" fontId="32" fillId="12" borderId="100" xfId="0" applyFont="1" applyFill="1" applyBorder="1" applyAlignment="1">
      <alignment horizontal="center" vertical="center" wrapText="1"/>
    </xf>
    <xf numFmtId="49" fontId="36" fillId="3" borderId="150" xfId="0" applyNumberFormat="1" applyFont="1" applyFill="1" applyBorder="1" applyAlignment="1">
      <alignment horizontal="justify" vertical="center" wrapText="1"/>
    </xf>
    <xf numFmtId="0" fontId="3" fillId="0" borderId="151" xfId="0" applyFont="1" applyBorder="1" applyAlignment="1">
      <alignment horizontal="justify"/>
    </xf>
    <xf numFmtId="49" fontId="38" fillId="3" borderId="153" xfId="0" applyNumberFormat="1" applyFont="1" applyFill="1" applyBorder="1" applyAlignment="1">
      <alignment horizontal="justify" vertical="center" wrapText="1"/>
    </xf>
    <xf numFmtId="0" fontId="32" fillId="12" borderId="146" xfId="0" applyFont="1" applyFill="1" applyBorder="1" applyAlignment="1">
      <alignment horizontal="center" vertical="center"/>
    </xf>
    <xf numFmtId="0" fontId="3" fillId="0" borderId="147" xfId="0" applyFont="1" applyBorder="1" applyAlignment="1"/>
    <xf numFmtId="0" fontId="3" fillId="0" borderId="148" xfId="0" applyFont="1" applyBorder="1" applyAlignment="1"/>
  </cellXfs>
  <cellStyles count="2">
    <cellStyle name="Normal" xfId="0" builtinId="0"/>
    <cellStyle name="Normal 2" xfId="1" xr:uid="{4A5C1BBB-F8AB-4B2E-98AB-45932E6A79D2}"/>
  </cellStyles>
  <dxfs count="24">
    <dxf>
      <fill>
        <patternFill patternType="solid">
          <fgColor rgb="FFFFFF00"/>
          <bgColor rgb="FFFFFF00"/>
        </patternFill>
      </fill>
    </dxf>
    <dxf>
      <fill>
        <patternFill patternType="solid">
          <fgColor rgb="FF92D050"/>
          <bgColor rgb="FF92D05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92D050"/>
          <bgColor rgb="FF92D050"/>
        </patternFill>
      </fill>
    </dxf>
    <dxf>
      <fill>
        <patternFill patternType="none"/>
      </fill>
    </dxf>
    <dxf>
      <fill>
        <patternFill patternType="solid">
          <fgColor rgb="FFFFFF00"/>
          <bgColor rgb="FFFFFF00"/>
        </patternFill>
      </fill>
    </dxf>
    <dxf>
      <fill>
        <patternFill patternType="solid">
          <fgColor rgb="FF92D050"/>
          <bgColor rgb="FF92D05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92D050"/>
          <bgColor rgb="FF92D05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92D050"/>
          <bgColor rgb="FF92D050"/>
        </patternFill>
      </fill>
    </dxf>
    <dxf>
      <fill>
        <patternFill patternType="solid">
          <fgColor rgb="FF00B050"/>
          <bgColor rgb="FF00B050"/>
        </patternFill>
      </fill>
    </dxf>
    <dxf>
      <fill>
        <patternFill patternType="solid">
          <fgColor rgb="FFFF0000"/>
          <bgColor rgb="FFFF0000"/>
        </patternFill>
      </fill>
    </dxf>
    <dxf>
      <fill>
        <patternFill patternType="solid">
          <fgColor rgb="FFFFFF00"/>
          <bgColor rgb="FFFFFF00"/>
        </patternFill>
      </fill>
    </dxf>
    <dxf>
      <fill>
        <patternFill patternType="solid">
          <fgColor rgb="FF92D050"/>
          <bgColor rgb="FF92D050"/>
        </patternFill>
      </fill>
    </dxf>
    <dxf>
      <fill>
        <patternFill patternType="solid">
          <fgColor rgb="FF00B050"/>
          <bgColor rgb="FF00B050"/>
        </patternFill>
      </fill>
    </dxf>
    <dxf>
      <font>
        <color rgb="FF9C0006"/>
      </font>
      <fill>
        <patternFill patternType="none"/>
      </fill>
    </dxf>
    <dxf>
      <font>
        <color rgb="FF9C6500"/>
      </font>
      <fill>
        <patternFill patternType="solid">
          <fgColor rgb="FFFFEB9C"/>
          <bgColor rgb="FFFFEB9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4</xdr:col>
      <xdr:colOff>1762125</xdr:colOff>
      <xdr:row>0</xdr:row>
      <xdr:rowOff>0</xdr:rowOff>
    </xdr:from>
    <xdr:ext cx="3962400" cy="2809875"/>
    <xdr:pic>
      <xdr:nvPicPr>
        <xdr:cNvPr id="2" name="image1.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4</xdr:col>
      <xdr:colOff>1685925</xdr:colOff>
      <xdr:row>0</xdr:row>
      <xdr:rowOff>0</xdr:rowOff>
    </xdr:from>
    <xdr:ext cx="3952875" cy="2181225"/>
    <xdr:pic>
      <xdr:nvPicPr>
        <xdr:cNvPr id="2" name="image2.png">
          <a:extLst>
            <a:ext uri="{FF2B5EF4-FFF2-40B4-BE49-F238E27FC236}">
              <a16:creationId xmlns:a16="http://schemas.microsoft.com/office/drawing/2014/main" id="{00000000-0008-0000-03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oneCellAnchor>
    <xdr:from>
      <xdr:col>3</xdr:col>
      <xdr:colOff>2809875</xdr:colOff>
      <xdr:row>0</xdr:row>
      <xdr:rowOff>47625</xdr:rowOff>
    </xdr:from>
    <xdr:ext cx="3962400" cy="2181225"/>
    <xdr:pic>
      <xdr:nvPicPr>
        <xdr:cNvPr id="2" name="image3.png">
          <a:extLst>
            <a:ext uri="{FF2B5EF4-FFF2-40B4-BE49-F238E27FC236}">
              <a16:creationId xmlns:a16="http://schemas.microsoft.com/office/drawing/2014/main" id="{00000000-0008-0000-04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4.xml><?xml version="1.0" encoding="utf-8"?>
<xdr:wsDr xmlns:xdr="http://schemas.openxmlformats.org/drawingml/2006/spreadsheetDrawing" xmlns:a="http://schemas.openxmlformats.org/drawingml/2006/main">
  <xdr:oneCellAnchor>
    <xdr:from>
      <xdr:col>4</xdr:col>
      <xdr:colOff>638175</xdr:colOff>
      <xdr:row>0</xdr:row>
      <xdr:rowOff>38100</xdr:rowOff>
    </xdr:from>
    <xdr:ext cx="3952875" cy="3971925"/>
    <xdr:pic>
      <xdr:nvPicPr>
        <xdr:cNvPr id="2" name="image4.png">
          <a:extLst>
            <a:ext uri="{FF2B5EF4-FFF2-40B4-BE49-F238E27FC236}">
              <a16:creationId xmlns:a16="http://schemas.microsoft.com/office/drawing/2014/main" id="{00000000-0008-0000-05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5.xml><?xml version="1.0" encoding="utf-8"?>
<xdr:wsDr xmlns:xdr="http://schemas.openxmlformats.org/drawingml/2006/spreadsheetDrawing" xmlns:a="http://schemas.openxmlformats.org/drawingml/2006/main">
  <xdr:oneCellAnchor>
    <xdr:from>
      <xdr:col>4</xdr:col>
      <xdr:colOff>152400</xdr:colOff>
      <xdr:row>0</xdr:row>
      <xdr:rowOff>0</xdr:rowOff>
    </xdr:from>
    <xdr:ext cx="3952875" cy="2143125"/>
    <xdr:pic>
      <xdr:nvPicPr>
        <xdr:cNvPr id="2" name="image5.png">
          <a:extLst>
            <a:ext uri="{FF2B5EF4-FFF2-40B4-BE49-F238E27FC236}">
              <a16:creationId xmlns:a16="http://schemas.microsoft.com/office/drawing/2014/main" id="{00000000-0008-0000-06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6.xml><?xml version="1.0" encoding="utf-8"?>
<xdr:wsDr xmlns:xdr="http://schemas.openxmlformats.org/drawingml/2006/spreadsheetDrawing" xmlns:a="http://schemas.openxmlformats.org/drawingml/2006/main">
  <xdr:oneCellAnchor>
    <xdr:from>
      <xdr:col>2</xdr:col>
      <xdr:colOff>2171700</xdr:colOff>
      <xdr:row>6</xdr:row>
      <xdr:rowOff>85725</xdr:rowOff>
    </xdr:from>
    <xdr:ext cx="4400550" cy="2390775"/>
    <xdr:pic>
      <xdr:nvPicPr>
        <xdr:cNvPr id="2" name="image6.png">
          <a:extLst>
            <a:ext uri="{FF2B5EF4-FFF2-40B4-BE49-F238E27FC236}">
              <a16:creationId xmlns:a16="http://schemas.microsoft.com/office/drawing/2014/main" id="{00000000-0008-0000-08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vuv.minjusticia.gov.co/Publico/IndexWebPQRS."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3" Type="http://schemas.openxmlformats.org/officeDocument/2006/relationships/hyperlink" Target="https://vuv.minjusticia.gov.co/Publico/IndexWebPQRS." TargetMode="External"/><Relationship Id="rId2" Type="http://schemas.openxmlformats.org/officeDocument/2006/relationships/hyperlink" Target="https://www.minjusticia.gov.co/transparencia/Documents/Transparencia2021/Resoluci%C3%B3n%20No.1853%20del%2017%20de%20noviembre%20de%202021.pdf" TargetMode="External"/><Relationship Id="rId1" Type="http://schemas.openxmlformats.org/officeDocument/2006/relationships/hyperlink" Target="https://www.minjusticia.gov.co/transparencia" TargetMode="External"/><Relationship Id="rId6" Type="http://schemas.openxmlformats.org/officeDocument/2006/relationships/drawing" Target="../drawings/drawing4.xml"/><Relationship Id="rId5" Type="http://schemas.openxmlformats.org/officeDocument/2006/relationships/printerSettings" Target="../printerSettings/printerSettings4.bin"/><Relationship Id="rId4" Type="http://schemas.openxmlformats.org/officeDocument/2006/relationships/hyperlink" Target="https://www.minjusticia.gov.co/servicio-al-ciudadano/denuncie-casos-de-corrupcion" TargetMode="Externa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232"/>
  <sheetViews>
    <sheetView showGridLines="0" zoomScale="67" zoomScaleNormal="130" workbookViewId="0">
      <selection activeCell="M10" sqref="M10"/>
    </sheetView>
  </sheetViews>
  <sheetFormatPr baseColWidth="10" defaultColWidth="14.453125" defaultRowHeight="15" customHeight="1"/>
  <cols>
    <col min="1" max="1" width="3.81640625" customWidth="1"/>
    <col min="2" max="2" width="15.26953125" customWidth="1"/>
    <col min="3" max="3" width="17.26953125" customWidth="1"/>
    <col min="4" max="4" width="28.453125" customWidth="1"/>
    <col min="5" max="5" width="12.81640625" customWidth="1"/>
    <col min="6" max="6" width="47.1796875" customWidth="1"/>
    <col min="7" max="7" width="21.453125" customWidth="1"/>
    <col min="8" max="8" width="6.453125" customWidth="1"/>
    <col min="9" max="26" width="10.7265625" customWidth="1"/>
  </cols>
  <sheetData>
    <row r="1" spans="1:26" ht="13">
      <c r="A1" s="131"/>
      <c r="B1" s="131"/>
      <c r="C1" s="131"/>
      <c r="D1" s="131"/>
      <c r="E1" s="131"/>
      <c r="F1" s="131"/>
      <c r="G1" s="131"/>
      <c r="H1" s="131"/>
      <c r="I1" s="131"/>
      <c r="J1" s="131"/>
      <c r="K1" s="131"/>
      <c r="L1" s="131"/>
      <c r="M1" s="131"/>
      <c r="N1" s="131"/>
      <c r="O1" s="131"/>
      <c r="P1" s="131"/>
      <c r="Q1" s="131"/>
      <c r="R1" s="131"/>
      <c r="S1" s="131"/>
      <c r="T1" s="131"/>
      <c r="U1" s="131"/>
      <c r="V1" s="131"/>
      <c r="W1" s="179"/>
      <c r="X1" s="179"/>
      <c r="Y1" s="179"/>
      <c r="Z1" s="179"/>
    </row>
    <row r="2" spans="1:26" ht="73.5" customHeight="1">
      <c r="A2" s="131"/>
      <c r="B2" s="300" t="s">
        <v>0</v>
      </c>
      <c r="C2" s="301"/>
      <c r="D2" s="301"/>
      <c r="E2" s="301"/>
      <c r="F2" s="301"/>
      <c r="G2" s="301"/>
      <c r="H2" s="302"/>
      <c r="I2" s="131"/>
      <c r="J2" s="131"/>
      <c r="K2" s="131"/>
      <c r="L2" s="131"/>
      <c r="M2" s="131"/>
      <c r="N2" s="131"/>
      <c r="O2" s="131"/>
      <c r="P2" s="131"/>
      <c r="Q2" s="131"/>
      <c r="R2" s="131"/>
      <c r="S2" s="131"/>
      <c r="T2" s="131"/>
      <c r="U2" s="131"/>
      <c r="V2" s="131"/>
      <c r="W2" s="179"/>
      <c r="X2" s="179"/>
      <c r="Y2" s="179"/>
      <c r="Z2" s="179"/>
    </row>
    <row r="3" spans="1:26" ht="13">
      <c r="A3" s="131"/>
      <c r="B3" s="1"/>
      <c r="C3" s="131"/>
      <c r="D3" s="131"/>
      <c r="E3" s="131"/>
      <c r="F3" s="131"/>
      <c r="G3" s="131"/>
      <c r="H3" s="2"/>
      <c r="I3" s="131"/>
      <c r="J3" s="131"/>
      <c r="K3" s="131"/>
      <c r="L3" s="131"/>
      <c r="M3" s="131"/>
      <c r="N3" s="131"/>
      <c r="O3" s="131"/>
      <c r="P3" s="131"/>
      <c r="Q3" s="131"/>
      <c r="R3" s="131"/>
      <c r="S3" s="131"/>
      <c r="T3" s="131"/>
      <c r="U3" s="131"/>
      <c r="V3" s="131"/>
      <c r="W3" s="179"/>
      <c r="X3" s="179"/>
      <c r="Y3" s="179"/>
      <c r="Z3" s="179"/>
    </row>
    <row r="4" spans="1:26" ht="13">
      <c r="A4" s="131"/>
      <c r="B4" s="1"/>
      <c r="C4" s="131"/>
      <c r="D4" s="131"/>
      <c r="E4" s="131"/>
      <c r="F4" s="131"/>
      <c r="G4" s="131"/>
      <c r="H4" s="2"/>
      <c r="I4" s="131"/>
      <c r="J4" s="131"/>
      <c r="K4" s="131"/>
      <c r="L4" s="131"/>
      <c r="M4" s="131"/>
      <c r="N4" s="131"/>
      <c r="O4" s="131"/>
      <c r="P4" s="131"/>
      <c r="Q4" s="131"/>
      <c r="R4" s="131"/>
      <c r="S4" s="131"/>
      <c r="T4" s="131"/>
      <c r="U4" s="131"/>
      <c r="V4" s="131"/>
      <c r="W4" s="179"/>
      <c r="X4" s="179"/>
      <c r="Y4" s="179"/>
      <c r="Z4" s="179"/>
    </row>
    <row r="5" spans="1:26" ht="13">
      <c r="A5" s="131"/>
      <c r="B5" s="3"/>
      <c r="C5" s="132"/>
      <c r="D5" s="132"/>
      <c r="E5" s="132"/>
      <c r="F5" s="132"/>
      <c r="G5" s="132"/>
      <c r="H5" s="4"/>
      <c r="I5" s="131"/>
      <c r="J5" s="131"/>
      <c r="K5" s="131"/>
      <c r="L5" s="131"/>
      <c r="M5" s="131"/>
      <c r="N5" s="131"/>
      <c r="O5" s="131"/>
      <c r="P5" s="131"/>
      <c r="Q5" s="131"/>
      <c r="R5" s="131"/>
      <c r="S5" s="131"/>
      <c r="T5" s="131"/>
      <c r="U5" s="131"/>
      <c r="V5" s="131"/>
      <c r="W5" s="179"/>
      <c r="X5" s="179"/>
      <c r="Y5" s="179"/>
      <c r="Z5" s="179"/>
    </row>
    <row r="6" spans="1:26" ht="65.25" customHeight="1">
      <c r="A6" s="131"/>
      <c r="B6" s="303" t="s">
        <v>1</v>
      </c>
      <c r="C6" s="304"/>
      <c r="D6" s="304"/>
      <c r="E6" s="304"/>
      <c r="F6" s="304"/>
      <c r="G6" s="304"/>
      <c r="H6" s="305"/>
      <c r="I6" s="131"/>
      <c r="J6" s="131"/>
      <c r="K6" s="131"/>
      <c r="L6" s="131"/>
      <c r="M6" s="131"/>
      <c r="N6" s="131"/>
      <c r="O6" s="131"/>
      <c r="P6" s="131"/>
      <c r="Q6" s="131"/>
      <c r="R6" s="131"/>
      <c r="S6" s="131"/>
      <c r="T6" s="131"/>
      <c r="U6" s="131"/>
      <c r="V6" s="131"/>
      <c r="W6" s="179"/>
      <c r="X6" s="179"/>
      <c r="Y6" s="179"/>
      <c r="Z6" s="179"/>
    </row>
    <row r="7" spans="1:26" ht="74.25" customHeight="1">
      <c r="A7" s="131"/>
      <c r="B7" s="306"/>
      <c r="C7" s="304"/>
      <c r="D7" s="304"/>
      <c r="E7" s="304"/>
      <c r="F7" s="304"/>
      <c r="G7" s="304"/>
      <c r="H7" s="305"/>
      <c r="I7" s="131"/>
      <c r="J7" s="131"/>
      <c r="K7" s="131"/>
      <c r="L7" s="131"/>
      <c r="M7" s="131"/>
      <c r="N7" s="131"/>
      <c r="O7" s="131"/>
      <c r="P7" s="131"/>
      <c r="Q7" s="131"/>
      <c r="R7" s="131"/>
      <c r="S7" s="131"/>
      <c r="T7" s="131"/>
      <c r="U7" s="131"/>
      <c r="V7" s="131"/>
      <c r="W7" s="179"/>
      <c r="X7" s="179"/>
      <c r="Y7" s="179"/>
      <c r="Z7" s="179"/>
    </row>
    <row r="8" spans="1:26" ht="21.75" customHeight="1">
      <c r="A8" s="131"/>
      <c r="B8" s="307" t="s">
        <v>2</v>
      </c>
      <c r="C8" s="304"/>
      <c r="D8" s="304"/>
      <c r="E8" s="304"/>
      <c r="F8" s="304"/>
      <c r="G8" s="304"/>
      <c r="H8" s="305"/>
      <c r="I8" s="131"/>
      <c r="J8" s="131"/>
      <c r="K8" s="131"/>
      <c r="L8" s="131"/>
      <c r="M8" s="131"/>
      <c r="N8" s="131"/>
      <c r="O8" s="131"/>
      <c r="P8" s="131"/>
      <c r="Q8" s="131"/>
      <c r="R8" s="131"/>
      <c r="S8" s="131"/>
      <c r="T8" s="131"/>
      <c r="U8" s="131"/>
      <c r="V8" s="131"/>
      <c r="W8" s="179"/>
      <c r="X8" s="179"/>
      <c r="Y8" s="179"/>
      <c r="Z8" s="179"/>
    </row>
    <row r="9" spans="1:26" ht="42" customHeight="1">
      <c r="A9" s="131"/>
      <c r="B9" s="308" t="s">
        <v>3</v>
      </c>
      <c r="C9" s="304"/>
      <c r="D9" s="304"/>
      <c r="E9" s="304"/>
      <c r="F9" s="304"/>
      <c r="G9" s="304"/>
      <c r="H9" s="305"/>
      <c r="I9" s="131"/>
      <c r="J9" s="131"/>
      <c r="K9" s="131"/>
      <c r="L9" s="131"/>
      <c r="M9" s="131"/>
      <c r="N9" s="131"/>
      <c r="O9" s="131"/>
      <c r="P9" s="131"/>
      <c r="Q9" s="131"/>
      <c r="R9" s="131"/>
      <c r="S9" s="131"/>
      <c r="T9" s="131"/>
      <c r="U9" s="131"/>
      <c r="V9" s="131"/>
      <c r="W9" s="131"/>
      <c r="X9" s="131"/>
      <c r="Y9" s="131"/>
      <c r="Z9" s="131"/>
    </row>
    <row r="10" spans="1:26" ht="43.5" customHeight="1">
      <c r="A10" s="131"/>
      <c r="B10" s="306"/>
      <c r="C10" s="304"/>
      <c r="D10" s="304"/>
      <c r="E10" s="304"/>
      <c r="F10" s="304"/>
      <c r="G10" s="304"/>
      <c r="H10" s="305"/>
      <c r="I10" s="131"/>
      <c r="J10" s="131"/>
      <c r="K10" s="131"/>
      <c r="L10" s="131"/>
      <c r="M10" s="131"/>
      <c r="N10" s="131"/>
      <c r="O10" s="131"/>
      <c r="P10" s="131"/>
      <c r="Q10" s="131"/>
      <c r="R10" s="131"/>
      <c r="S10" s="131"/>
      <c r="T10" s="131"/>
      <c r="U10" s="131"/>
      <c r="V10" s="131"/>
      <c r="W10" s="131"/>
      <c r="X10" s="131"/>
      <c r="Y10" s="131"/>
      <c r="Z10" s="131"/>
    </row>
    <row r="11" spans="1:26" ht="12.75" customHeight="1">
      <c r="A11" s="131"/>
      <c r="B11" s="1"/>
      <c r="C11" s="131"/>
      <c r="D11" s="5"/>
      <c r="E11" s="6"/>
      <c r="F11" s="6"/>
      <c r="G11" s="6"/>
      <c r="H11" s="2"/>
      <c r="I11" s="131"/>
      <c r="J11" s="131"/>
      <c r="K11" s="131"/>
      <c r="L11" s="131"/>
      <c r="M11" s="131"/>
      <c r="N11" s="131"/>
      <c r="O11" s="131"/>
      <c r="P11" s="131"/>
      <c r="Q11" s="131"/>
      <c r="R11" s="131"/>
      <c r="S11" s="131"/>
      <c r="T11" s="131"/>
      <c r="U11" s="131"/>
      <c r="V11" s="131"/>
      <c r="W11" s="131"/>
      <c r="X11" s="131"/>
      <c r="Y11" s="131"/>
      <c r="Z11" s="131"/>
    </row>
    <row r="12" spans="1:26" ht="21" customHeight="1">
      <c r="A12" s="131"/>
      <c r="B12" s="1"/>
      <c r="C12" s="309" t="s">
        <v>4</v>
      </c>
      <c r="D12" s="310"/>
      <c r="E12" s="311" t="s">
        <v>5</v>
      </c>
      <c r="F12" s="312"/>
      <c r="G12" s="131"/>
      <c r="H12" s="2"/>
      <c r="I12" s="131"/>
      <c r="J12" s="131"/>
      <c r="K12" s="131"/>
      <c r="L12" s="131"/>
      <c r="M12" s="131"/>
      <c r="N12" s="131"/>
      <c r="O12" s="131"/>
      <c r="P12" s="131"/>
      <c r="Q12" s="131"/>
      <c r="R12" s="131"/>
      <c r="S12" s="131"/>
      <c r="T12" s="131"/>
      <c r="U12" s="131"/>
      <c r="V12" s="131"/>
      <c r="W12" s="131"/>
      <c r="X12" s="131"/>
      <c r="Y12" s="131"/>
      <c r="Z12" s="131"/>
    </row>
    <row r="13" spans="1:26" ht="37.5" customHeight="1">
      <c r="A13" s="131"/>
      <c r="B13" s="1"/>
      <c r="C13" s="298" t="s">
        <v>6</v>
      </c>
      <c r="D13" s="299"/>
      <c r="E13" s="294" t="s">
        <v>7</v>
      </c>
      <c r="F13" s="295"/>
      <c r="G13" s="131"/>
      <c r="H13" s="2"/>
      <c r="I13" s="131"/>
      <c r="J13" s="131"/>
      <c r="K13" s="131"/>
      <c r="L13" s="131"/>
      <c r="M13" s="131"/>
      <c r="N13" s="131"/>
      <c r="O13" s="131"/>
      <c r="P13" s="131"/>
      <c r="Q13" s="131"/>
      <c r="R13" s="131"/>
      <c r="S13" s="131"/>
      <c r="T13" s="131"/>
      <c r="U13" s="131"/>
      <c r="V13" s="131"/>
      <c r="W13" s="131"/>
      <c r="X13" s="131"/>
      <c r="Y13" s="131"/>
      <c r="Z13" s="131"/>
    </row>
    <row r="14" spans="1:26" ht="39.75" customHeight="1">
      <c r="A14" s="131"/>
      <c r="B14" s="1"/>
      <c r="C14" s="296" t="s">
        <v>8</v>
      </c>
      <c r="D14" s="297"/>
      <c r="E14" s="291" t="s">
        <v>9</v>
      </c>
      <c r="F14" s="290"/>
      <c r="G14" s="131"/>
      <c r="H14" s="2"/>
      <c r="I14" s="131"/>
      <c r="J14" s="131"/>
      <c r="K14" s="131"/>
      <c r="L14" s="131"/>
      <c r="M14" s="131"/>
      <c r="N14" s="131"/>
      <c r="O14" s="131"/>
      <c r="P14" s="131"/>
      <c r="Q14" s="131"/>
      <c r="R14" s="131"/>
      <c r="S14" s="131"/>
      <c r="T14" s="131"/>
      <c r="U14" s="131"/>
      <c r="V14" s="131"/>
      <c r="W14" s="131"/>
      <c r="X14" s="131"/>
      <c r="Y14" s="131"/>
      <c r="Z14" s="131"/>
    </row>
    <row r="15" spans="1:26" ht="180.75" customHeight="1">
      <c r="A15" s="131"/>
      <c r="B15" s="1"/>
      <c r="C15" s="296" t="s">
        <v>10</v>
      </c>
      <c r="D15" s="297"/>
      <c r="E15" s="291" t="s">
        <v>11</v>
      </c>
      <c r="F15" s="290"/>
      <c r="G15" s="131"/>
      <c r="H15" s="2"/>
      <c r="I15" s="131"/>
      <c r="J15" s="131"/>
      <c r="K15" s="131"/>
      <c r="L15" s="131"/>
      <c r="M15" s="131"/>
      <c r="N15" s="131"/>
      <c r="O15" s="131"/>
      <c r="P15" s="131"/>
      <c r="Q15" s="131"/>
      <c r="R15" s="131"/>
      <c r="S15" s="131"/>
      <c r="T15" s="131"/>
      <c r="U15" s="131"/>
      <c r="V15" s="131"/>
      <c r="W15" s="131"/>
      <c r="X15" s="131"/>
      <c r="Y15" s="131"/>
      <c r="Z15" s="131"/>
    </row>
    <row r="16" spans="1:26" ht="15.75" customHeight="1">
      <c r="A16" s="131"/>
      <c r="B16" s="1"/>
      <c r="C16" s="287" t="s">
        <v>12</v>
      </c>
      <c r="D16" s="7" t="s">
        <v>13</v>
      </c>
      <c r="E16" s="291" t="s">
        <v>14</v>
      </c>
      <c r="F16" s="290"/>
      <c r="G16" s="131"/>
      <c r="H16" s="2"/>
      <c r="I16" s="131"/>
      <c r="J16" s="131"/>
      <c r="K16" s="131"/>
      <c r="L16" s="131"/>
      <c r="M16" s="131"/>
      <c r="N16" s="131"/>
      <c r="O16" s="131"/>
      <c r="P16" s="131"/>
      <c r="Q16" s="131"/>
      <c r="R16" s="131"/>
      <c r="S16" s="131"/>
      <c r="T16" s="131"/>
      <c r="U16" s="131"/>
      <c r="V16" s="131"/>
      <c r="W16" s="131"/>
      <c r="X16" s="131"/>
      <c r="Y16" s="131"/>
      <c r="Z16" s="131"/>
    </row>
    <row r="17" spans="1:26" ht="54" customHeight="1">
      <c r="A17" s="131"/>
      <c r="B17" s="1"/>
      <c r="C17" s="288"/>
      <c r="D17" s="8" t="s">
        <v>15</v>
      </c>
      <c r="E17" s="289" t="s">
        <v>16</v>
      </c>
      <c r="F17" s="290"/>
      <c r="G17" s="131"/>
      <c r="H17" s="2"/>
      <c r="I17" s="131"/>
      <c r="J17" s="131"/>
      <c r="K17" s="131"/>
      <c r="L17" s="131"/>
      <c r="M17" s="131"/>
      <c r="N17" s="131"/>
      <c r="O17" s="131"/>
      <c r="P17" s="131"/>
      <c r="Q17" s="131"/>
      <c r="R17" s="131"/>
      <c r="S17" s="131"/>
      <c r="T17" s="131"/>
      <c r="U17" s="131"/>
      <c r="V17" s="131"/>
      <c r="W17" s="131"/>
      <c r="X17" s="131"/>
      <c r="Y17" s="131"/>
      <c r="Z17" s="131"/>
    </row>
    <row r="18" spans="1:26" ht="98.25" customHeight="1">
      <c r="A18" s="131"/>
      <c r="B18" s="1"/>
      <c r="C18" s="288"/>
      <c r="D18" s="8" t="s">
        <v>17</v>
      </c>
      <c r="E18" s="289" t="s">
        <v>18</v>
      </c>
      <c r="F18" s="290"/>
      <c r="G18" s="131"/>
      <c r="H18" s="2"/>
      <c r="I18" s="131"/>
      <c r="J18" s="131"/>
      <c r="K18" s="131"/>
      <c r="L18" s="131"/>
      <c r="M18" s="131"/>
      <c r="N18" s="131"/>
      <c r="O18" s="131"/>
      <c r="P18" s="131"/>
      <c r="Q18" s="131"/>
      <c r="R18" s="131"/>
      <c r="S18" s="131"/>
      <c r="T18" s="131"/>
      <c r="U18" s="131"/>
      <c r="V18" s="131"/>
      <c r="W18" s="131"/>
      <c r="X18" s="131"/>
      <c r="Y18" s="131"/>
      <c r="Z18" s="131"/>
    </row>
    <row r="19" spans="1:26" ht="83.25" customHeight="1">
      <c r="A19" s="131"/>
      <c r="B19" s="1"/>
      <c r="C19" s="315" t="s">
        <v>19</v>
      </c>
      <c r="D19" s="316"/>
      <c r="E19" s="292" t="s">
        <v>20</v>
      </c>
      <c r="F19" s="293"/>
      <c r="G19" s="131"/>
      <c r="H19" s="2"/>
      <c r="I19" s="131"/>
      <c r="J19" s="131"/>
      <c r="K19" s="131"/>
      <c r="L19" s="131"/>
      <c r="M19" s="131"/>
      <c r="N19" s="131"/>
      <c r="O19" s="131"/>
      <c r="P19" s="131"/>
      <c r="Q19" s="131"/>
      <c r="R19" s="131"/>
      <c r="S19" s="131"/>
      <c r="T19" s="131"/>
      <c r="U19" s="131"/>
      <c r="V19" s="131"/>
      <c r="W19" s="131"/>
      <c r="X19" s="131"/>
      <c r="Y19" s="131"/>
      <c r="Z19" s="131"/>
    </row>
    <row r="20" spans="1:26" ht="19.5" customHeight="1">
      <c r="A20" s="131"/>
      <c r="B20" s="1"/>
      <c r="C20" s="9"/>
      <c r="D20" s="9"/>
      <c r="E20" s="10"/>
      <c r="F20" s="10"/>
      <c r="G20" s="131"/>
      <c r="H20" s="2"/>
      <c r="I20" s="131"/>
      <c r="J20" s="131"/>
      <c r="K20" s="131"/>
      <c r="L20" s="131"/>
      <c r="M20" s="131"/>
      <c r="N20" s="131"/>
      <c r="O20" s="131"/>
      <c r="P20" s="131"/>
      <c r="Q20" s="131"/>
      <c r="R20" s="131"/>
      <c r="S20" s="131"/>
      <c r="T20" s="131"/>
      <c r="U20" s="131"/>
      <c r="V20" s="131"/>
      <c r="W20" s="131"/>
      <c r="X20" s="131"/>
      <c r="Y20" s="131"/>
      <c r="Z20" s="131"/>
    </row>
    <row r="21" spans="1:26" ht="37.5" customHeight="1">
      <c r="A21" s="131"/>
      <c r="B21" s="308" t="s">
        <v>21</v>
      </c>
      <c r="C21" s="304"/>
      <c r="D21" s="304"/>
      <c r="E21" s="304"/>
      <c r="F21" s="304"/>
      <c r="G21" s="304"/>
      <c r="H21" s="305"/>
      <c r="I21" s="131"/>
      <c r="J21" s="131"/>
      <c r="K21" s="131"/>
      <c r="L21" s="131"/>
      <c r="M21" s="131"/>
      <c r="N21" s="131"/>
      <c r="O21" s="131"/>
      <c r="P21" s="131"/>
      <c r="Q21" s="131"/>
      <c r="R21" s="131"/>
      <c r="S21" s="131"/>
      <c r="T21" s="131"/>
      <c r="U21" s="131"/>
      <c r="V21" s="131"/>
      <c r="W21" s="131"/>
      <c r="X21" s="131"/>
      <c r="Y21" s="131"/>
      <c r="Z21" s="131"/>
    </row>
    <row r="22" spans="1:26" ht="27.75" customHeight="1">
      <c r="A22" s="131"/>
      <c r="B22" s="1"/>
      <c r="C22" s="131"/>
      <c r="D22" s="131"/>
      <c r="E22" s="131"/>
      <c r="F22" s="131"/>
      <c r="G22" s="131"/>
      <c r="H22" s="2"/>
      <c r="I22" s="131"/>
      <c r="J22" s="131"/>
      <c r="K22" s="131"/>
      <c r="L22" s="131"/>
      <c r="M22" s="131"/>
      <c r="N22" s="131"/>
      <c r="O22" s="131"/>
      <c r="P22" s="131"/>
      <c r="Q22" s="131"/>
      <c r="R22" s="131"/>
      <c r="S22" s="131"/>
      <c r="T22" s="131"/>
      <c r="U22" s="131"/>
      <c r="V22" s="131"/>
      <c r="W22" s="131"/>
      <c r="X22" s="131"/>
      <c r="Y22" s="131"/>
      <c r="Z22" s="131"/>
    </row>
    <row r="23" spans="1:26" ht="27.75" customHeight="1">
      <c r="A23" s="131"/>
      <c r="B23" s="1"/>
      <c r="C23" s="11" t="s">
        <v>22</v>
      </c>
      <c r="D23" s="317" t="s">
        <v>5</v>
      </c>
      <c r="E23" s="314"/>
      <c r="F23" s="317" t="s">
        <v>23</v>
      </c>
      <c r="G23" s="314"/>
      <c r="H23" s="2"/>
      <c r="I23" s="131"/>
      <c r="J23" s="131"/>
      <c r="K23" s="131"/>
      <c r="L23" s="131"/>
      <c r="M23" s="131"/>
      <c r="N23" s="131"/>
      <c r="O23" s="131"/>
      <c r="P23" s="131"/>
      <c r="Q23" s="131"/>
      <c r="R23" s="131"/>
      <c r="S23" s="131"/>
      <c r="T23" s="131"/>
      <c r="U23" s="131"/>
      <c r="V23" s="131"/>
      <c r="W23" s="131"/>
      <c r="X23" s="131"/>
      <c r="Y23" s="131"/>
      <c r="Z23" s="131"/>
    </row>
    <row r="24" spans="1:26" ht="59.25" customHeight="1">
      <c r="A24" s="131"/>
      <c r="B24" s="1"/>
      <c r="C24" s="12" t="s">
        <v>24</v>
      </c>
      <c r="D24" s="313" t="s">
        <v>25</v>
      </c>
      <c r="E24" s="314"/>
      <c r="F24" s="313" t="s">
        <v>26</v>
      </c>
      <c r="G24" s="314"/>
      <c r="H24" s="2"/>
      <c r="I24" s="131"/>
      <c r="J24" s="131"/>
      <c r="K24" s="131"/>
      <c r="L24" s="131"/>
      <c r="M24" s="131"/>
      <c r="N24" s="131"/>
      <c r="O24" s="131"/>
      <c r="P24" s="131"/>
      <c r="Q24" s="131"/>
      <c r="R24" s="131"/>
      <c r="S24" s="131"/>
      <c r="T24" s="131"/>
      <c r="U24" s="131"/>
      <c r="V24" s="131"/>
      <c r="W24" s="131"/>
      <c r="X24" s="131"/>
      <c r="Y24" s="131"/>
      <c r="Z24" s="131"/>
    </row>
    <row r="25" spans="1:26" ht="53.25" customHeight="1">
      <c r="A25" s="131"/>
      <c r="B25" s="1"/>
      <c r="C25" s="13" t="s">
        <v>27</v>
      </c>
      <c r="D25" s="313" t="s">
        <v>28</v>
      </c>
      <c r="E25" s="314"/>
      <c r="F25" s="313" t="s">
        <v>29</v>
      </c>
      <c r="G25" s="314"/>
      <c r="H25" s="2"/>
      <c r="I25" s="131"/>
      <c r="J25" s="131"/>
      <c r="K25" s="131"/>
      <c r="L25" s="131"/>
      <c r="M25" s="131"/>
      <c r="N25" s="131"/>
      <c r="O25" s="131"/>
      <c r="P25" s="131"/>
      <c r="Q25" s="131"/>
      <c r="R25" s="131"/>
      <c r="S25" s="131"/>
      <c r="T25" s="131"/>
      <c r="U25" s="131"/>
      <c r="V25" s="131"/>
      <c r="W25" s="131"/>
      <c r="X25" s="131"/>
      <c r="Y25" s="131"/>
      <c r="Z25" s="131"/>
    </row>
    <row r="26" spans="1:26" ht="62.25" customHeight="1">
      <c r="A26" s="131"/>
      <c r="B26" s="1"/>
      <c r="C26" s="14" t="s">
        <v>30</v>
      </c>
      <c r="D26" s="313" t="s">
        <v>31</v>
      </c>
      <c r="E26" s="314"/>
      <c r="F26" s="313" t="s">
        <v>32</v>
      </c>
      <c r="G26" s="314"/>
      <c r="H26" s="2"/>
      <c r="I26" s="131"/>
      <c r="J26" s="131"/>
      <c r="K26" s="131"/>
      <c r="L26" s="131"/>
      <c r="M26" s="131"/>
      <c r="N26" s="131"/>
      <c r="O26" s="131"/>
      <c r="P26" s="131"/>
      <c r="Q26" s="131"/>
      <c r="R26" s="131"/>
      <c r="S26" s="131"/>
      <c r="T26" s="131"/>
      <c r="U26" s="131"/>
      <c r="V26" s="131"/>
      <c r="W26" s="131"/>
      <c r="X26" s="131"/>
      <c r="Y26" s="131"/>
      <c r="Z26" s="131"/>
    </row>
    <row r="27" spans="1:26" ht="70.5" customHeight="1">
      <c r="A27" s="131"/>
      <c r="B27" s="1"/>
      <c r="C27" s="15" t="s">
        <v>33</v>
      </c>
      <c r="D27" s="313" t="s">
        <v>34</v>
      </c>
      <c r="E27" s="314"/>
      <c r="F27" s="313" t="s">
        <v>35</v>
      </c>
      <c r="G27" s="314"/>
      <c r="H27" s="2"/>
      <c r="I27" s="131"/>
      <c r="J27" s="131"/>
      <c r="K27" s="131"/>
      <c r="L27" s="131"/>
      <c r="M27" s="131"/>
      <c r="N27" s="131"/>
      <c r="O27" s="131"/>
      <c r="P27" s="131"/>
      <c r="Q27" s="131"/>
      <c r="R27" s="131"/>
      <c r="S27" s="131"/>
      <c r="T27" s="131"/>
      <c r="U27" s="131"/>
      <c r="V27" s="131"/>
      <c r="W27" s="131"/>
      <c r="X27" s="131"/>
      <c r="Y27" s="131"/>
      <c r="Z27" s="131"/>
    </row>
    <row r="28" spans="1:26" ht="11.25" customHeight="1">
      <c r="A28" s="131"/>
      <c r="B28" s="16"/>
      <c r="C28" s="17"/>
      <c r="D28" s="17"/>
      <c r="E28" s="17"/>
      <c r="F28" s="17"/>
      <c r="G28" s="17"/>
      <c r="H28" s="18"/>
      <c r="I28" s="131"/>
      <c r="J28" s="131"/>
      <c r="K28" s="131"/>
      <c r="L28" s="131"/>
      <c r="M28" s="131"/>
      <c r="N28" s="131"/>
      <c r="O28" s="131"/>
      <c r="P28" s="131"/>
      <c r="Q28" s="131"/>
      <c r="R28" s="131"/>
      <c r="S28" s="131"/>
      <c r="T28" s="131"/>
      <c r="U28" s="131"/>
      <c r="V28" s="131"/>
      <c r="W28" s="131"/>
      <c r="X28" s="131"/>
      <c r="Y28" s="131"/>
      <c r="Z28" s="131"/>
    </row>
    <row r="29" spans="1:26" ht="14.25" customHeight="1">
      <c r="A29" s="131"/>
      <c r="B29" s="180"/>
      <c r="C29" s="321"/>
      <c r="D29" s="319"/>
      <c r="E29" s="318"/>
      <c r="F29" s="319"/>
      <c r="G29" s="319"/>
      <c r="H29" s="19"/>
      <c r="I29" s="131"/>
      <c r="J29" s="131"/>
      <c r="K29" s="131"/>
      <c r="L29" s="131"/>
      <c r="M29" s="131"/>
      <c r="N29" s="131"/>
      <c r="O29" s="131"/>
      <c r="P29" s="131"/>
      <c r="Q29" s="131"/>
      <c r="R29" s="131"/>
      <c r="S29" s="131"/>
      <c r="T29" s="131"/>
      <c r="U29" s="131"/>
      <c r="V29" s="131"/>
      <c r="W29" s="131"/>
      <c r="X29" s="131"/>
      <c r="Y29" s="131"/>
      <c r="Z29" s="131"/>
    </row>
    <row r="30" spans="1:26" ht="27.75" customHeight="1">
      <c r="A30" s="131"/>
      <c r="B30" s="308" t="s">
        <v>36</v>
      </c>
      <c r="C30" s="304"/>
      <c r="D30" s="304"/>
      <c r="E30" s="304"/>
      <c r="F30" s="304"/>
      <c r="G30" s="304"/>
      <c r="H30" s="305"/>
      <c r="I30" s="131"/>
      <c r="J30" s="131"/>
      <c r="K30" s="131"/>
      <c r="L30" s="131"/>
      <c r="M30" s="131"/>
      <c r="N30" s="131"/>
      <c r="O30" s="131"/>
      <c r="P30" s="131"/>
      <c r="Q30" s="131"/>
      <c r="R30" s="131"/>
      <c r="S30" s="131"/>
      <c r="T30" s="131"/>
      <c r="U30" s="131"/>
      <c r="V30" s="131"/>
      <c r="W30" s="131"/>
      <c r="X30" s="131"/>
      <c r="Y30" s="131"/>
      <c r="Z30" s="131"/>
    </row>
    <row r="31" spans="1:26" ht="15.75" customHeight="1">
      <c r="A31" s="131"/>
      <c r="B31" s="1"/>
      <c r="C31" s="20"/>
      <c r="D31" s="20"/>
      <c r="E31" s="322"/>
      <c r="F31" s="304"/>
      <c r="G31" s="131"/>
      <c r="H31" s="2"/>
      <c r="I31" s="131"/>
      <c r="J31" s="131"/>
      <c r="K31" s="131"/>
      <c r="L31" s="131"/>
      <c r="M31" s="131"/>
      <c r="N31" s="131"/>
      <c r="O31" s="131"/>
      <c r="P31" s="131"/>
      <c r="Q31" s="131"/>
      <c r="R31" s="131"/>
      <c r="S31" s="131"/>
      <c r="T31" s="131"/>
      <c r="U31" s="131"/>
      <c r="V31" s="131"/>
      <c r="W31" s="131"/>
      <c r="X31" s="131"/>
      <c r="Y31" s="131"/>
      <c r="Z31" s="131"/>
    </row>
    <row r="32" spans="1:26" ht="15.75" customHeight="1">
      <c r="A32" s="131"/>
      <c r="B32" s="320" t="s">
        <v>37</v>
      </c>
      <c r="C32" s="304"/>
      <c r="D32" s="304"/>
      <c r="E32" s="304"/>
      <c r="F32" s="304"/>
      <c r="G32" s="304"/>
      <c r="H32" s="305"/>
      <c r="I32" s="131"/>
      <c r="J32" s="131"/>
      <c r="K32" s="131"/>
      <c r="L32" s="131"/>
      <c r="M32" s="131"/>
      <c r="N32" s="131"/>
      <c r="O32" s="131"/>
      <c r="P32" s="131"/>
      <c r="Q32" s="131"/>
      <c r="R32" s="131"/>
      <c r="S32" s="131"/>
      <c r="T32" s="131"/>
      <c r="U32" s="131"/>
      <c r="V32" s="131"/>
      <c r="W32" s="131"/>
      <c r="X32" s="131"/>
      <c r="Y32" s="131"/>
      <c r="Z32" s="131"/>
    </row>
    <row r="33" spans="1:26" ht="15.75" customHeight="1">
      <c r="A33" s="131"/>
      <c r="B33" s="133"/>
      <c r="C33" s="21"/>
      <c r="D33" s="21"/>
      <c r="E33" s="21"/>
      <c r="F33" s="21"/>
      <c r="G33" s="21"/>
      <c r="H33" s="22"/>
      <c r="I33" s="131"/>
      <c r="J33" s="131"/>
      <c r="K33" s="131"/>
      <c r="L33" s="131"/>
      <c r="M33" s="131"/>
      <c r="N33" s="131"/>
      <c r="O33" s="131"/>
      <c r="P33" s="131"/>
      <c r="Q33" s="131"/>
      <c r="R33" s="131"/>
      <c r="S33" s="131"/>
      <c r="T33" s="131"/>
      <c r="U33" s="131"/>
      <c r="V33" s="131"/>
      <c r="W33" s="131"/>
      <c r="X33" s="131"/>
      <c r="Y33" s="131"/>
      <c r="Z33" s="131"/>
    </row>
    <row r="34" spans="1:26" ht="15.75" customHeight="1">
      <c r="A34" s="131"/>
      <c r="B34" s="131"/>
      <c r="C34" s="131"/>
      <c r="D34" s="131"/>
      <c r="E34" s="131"/>
      <c r="F34" s="131"/>
      <c r="G34" s="131"/>
      <c r="H34" s="131"/>
      <c r="I34" s="131"/>
      <c r="J34" s="131"/>
      <c r="K34" s="131"/>
      <c r="L34" s="131"/>
      <c r="M34" s="131"/>
      <c r="N34" s="131"/>
      <c r="O34" s="131"/>
      <c r="P34" s="131"/>
      <c r="Q34" s="131"/>
      <c r="R34" s="131"/>
      <c r="S34" s="131"/>
      <c r="T34" s="131"/>
      <c r="U34" s="131"/>
      <c r="V34" s="131"/>
      <c r="W34" s="131"/>
      <c r="X34" s="131"/>
      <c r="Y34" s="131"/>
      <c r="Z34" s="131"/>
    </row>
    <row r="35" spans="1:26" ht="29.25" customHeight="1">
      <c r="A35" s="131"/>
      <c r="B35" s="131"/>
      <c r="C35" s="131"/>
      <c r="D35" s="131"/>
      <c r="E35" s="131"/>
      <c r="F35" s="131"/>
      <c r="G35" s="131"/>
      <c r="H35" s="131"/>
      <c r="I35" s="131"/>
      <c r="J35" s="131"/>
      <c r="K35" s="131"/>
      <c r="L35" s="131"/>
      <c r="M35" s="131"/>
      <c r="N35" s="131"/>
      <c r="O35" s="131"/>
      <c r="P35" s="131"/>
      <c r="Q35" s="131"/>
      <c r="R35" s="131"/>
      <c r="S35" s="131"/>
      <c r="T35" s="131"/>
      <c r="U35" s="131"/>
      <c r="V35" s="131"/>
      <c r="W35" s="131"/>
      <c r="X35" s="131"/>
      <c r="Y35" s="131"/>
      <c r="Z35" s="131"/>
    </row>
    <row r="36" spans="1:26" ht="26.25" customHeight="1">
      <c r="A36" s="131"/>
      <c r="B36" s="131"/>
      <c r="C36" s="131"/>
      <c r="D36" s="131"/>
      <c r="E36" s="131"/>
      <c r="F36" s="131"/>
      <c r="G36" s="131"/>
      <c r="H36" s="131"/>
      <c r="I36" s="131"/>
      <c r="J36" s="131"/>
      <c r="K36" s="131"/>
      <c r="L36" s="131"/>
      <c r="M36" s="131"/>
      <c r="N36" s="131"/>
      <c r="O36" s="131"/>
      <c r="P36" s="131"/>
      <c r="Q36" s="131"/>
      <c r="R36" s="131"/>
      <c r="S36" s="131"/>
      <c r="T36" s="131"/>
      <c r="U36" s="131"/>
      <c r="V36" s="131"/>
      <c r="W36" s="131"/>
      <c r="X36" s="131"/>
      <c r="Y36" s="131"/>
      <c r="Z36" s="131"/>
    </row>
    <row r="37" spans="1:26" ht="43.5" customHeight="1">
      <c r="A37" s="131"/>
      <c r="B37" s="131"/>
      <c r="C37" s="131"/>
      <c r="D37" s="131"/>
      <c r="E37" s="131"/>
      <c r="F37" s="131"/>
      <c r="G37" s="131"/>
      <c r="H37" s="131"/>
      <c r="I37" s="131"/>
      <c r="J37" s="131"/>
      <c r="K37" s="131"/>
      <c r="L37" s="131"/>
      <c r="M37" s="131"/>
      <c r="N37" s="131"/>
      <c r="O37" s="131"/>
      <c r="P37" s="131"/>
      <c r="Q37" s="131"/>
      <c r="R37" s="131"/>
      <c r="S37" s="131"/>
      <c r="T37" s="131"/>
      <c r="U37" s="131"/>
      <c r="V37" s="131"/>
      <c r="W37" s="131"/>
      <c r="X37" s="131"/>
      <c r="Y37" s="131"/>
      <c r="Z37" s="131"/>
    </row>
    <row r="38" spans="1:26" ht="53.25" customHeight="1">
      <c r="A38" s="131"/>
      <c r="B38" s="131"/>
      <c r="C38" s="131"/>
      <c r="D38" s="131"/>
      <c r="E38" s="131"/>
      <c r="F38" s="131"/>
      <c r="G38" s="131"/>
      <c r="H38" s="131"/>
      <c r="I38" s="131"/>
      <c r="J38" s="131"/>
      <c r="K38" s="131"/>
      <c r="L38" s="131"/>
      <c r="M38" s="131"/>
      <c r="N38" s="131"/>
      <c r="O38" s="131"/>
      <c r="P38" s="131"/>
      <c r="Q38" s="131"/>
      <c r="R38" s="131"/>
      <c r="S38" s="131"/>
      <c r="T38" s="131"/>
      <c r="U38" s="131"/>
      <c r="V38" s="131"/>
      <c r="W38" s="131"/>
      <c r="X38" s="131"/>
      <c r="Y38" s="131"/>
      <c r="Z38" s="131"/>
    </row>
    <row r="39" spans="1:26" ht="15.75" customHeight="1">
      <c r="A39" s="131"/>
      <c r="B39" s="131"/>
      <c r="C39" s="131"/>
      <c r="D39" s="131"/>
      <c r="E39" s="131"/>
      <c r="F39" s="131"/>
      <c r="G39" s="131"/>
      <c r="H39" s="131"/>
      <c r="I39" s="131"/>
      <c r="J39" s="131"/>
      <c r="K39" s="131"/>
      <c r="L39" s="131"/>
      <c r="M39" s="131"/>
      <c r="N39" s="131"/>
      <c r="O39" s="131"/>
      <c r="P39" s="131"/>
      <c r="Q39" s="131"/>
      <c r="R39" s="131"/>
      <c r="S39" s="131"/>
      <c r="T39" s="131"/>
      <c r="U39" s="131"/>
      <c r="V39" s="131"/>
      <c r="W39" s="131"/>
      <c r="X39" s="131"/>
      <c r="Y39" s="131"/>
      <c r="Z39" s="131"/>
    </row>
    <row r="40" spans="1:26" ht="15.75" customHeight="1">
      <c r="A40" s="131"/>
      <c r="B40" s="131"/>
      <c r="C40" s="131"/>
      <c r="D40" s="131"/>
      <c r="E40" s="131"/>
      <c r="F40" s="131"/>
      <c r="G40" s="131"/>
      <c r="H40" s="131"/>
      <c r="I40" s="131"/>
      <c r="J40" s="131"/>
      <c r="K40" s="131"/>
      <c r="L40" s="131"/>
      <c r="M40" s="131"/>
      <c r="N40" s="131"/>
      <c r="O40" s="131"/>
      <c r="P40" s="131"/>
      <c r="Q40" s="131"/>
      <c r="R40" s="131"/>
      <c r="S40" s="131"/>
      <c r="T40" s="131"/>
      <c r="U40" s="131"/>
      <c r="V40" s="131"/>
      <c r="W40" s="131"/>
      <c r="X40" s="131"/>
      <c r="Y40" s="131"/>
      <c r="Z40" s="131"/>
    </row>
    <row r="41" spans="1:26" ht="15.75" customHeight="1">
      <c r="A41" s="131"/>
      <c r="B41" s="131"/>
      <c r="C41" s="131"/>
      <c r="D41" s="131"/>
      <c r="E41" s="131"/>
      <c r="F41" s="131"/>
      <c r="G41" s="131"/>
      <c r="H41" s="131"/>
      <c r="I41" s="131"/>
      <c r="J41" s="131"/>
      <c r="K41" s="131"/>
      <c r="L41" s="131"/>
      <c r="M41" s="131"/>
      <c r="N41" s="131"/>
      <c r="O41" s="131"/>
      <c r="P41" s="131"/>
      <c r="Q41" s="131"/>
      <c r="R41" s="131"/>
      <c r="S41" s="131"/>
      <c r="T41" s="131"/>
      <c r="U41" s="131"/>
      <c r="V41" s="131"/>
      <c r="W41" s="131"/>
      <c r="X41" s="131"/>
      <c r="Y41" s="131"/>
      <c r="Z41" s="131"/>
    </row>
    <row r="42" spans="1:26" ht="15.75" customHeight="1">
      <c r="A42" s="131"/>
      <c r="B42" s="131"/>
      <c r="C42" s="131"/>
      <c r="D42" s="131"/>
      <c r="E42" s="131"/>
      <c r="F42" s="131"/>
      <c r="G42" s="131"/>
      <c r="H42" s="131"/>
      <c r="I42" s="131"/>
      <c r="J42" s="131"/>
      <c r="K42" s="131"/>
      <c r="L42" s="131"/>
      <c r="M42" s="131"/>
      <c r="N42" s="131"/>
      <c r="O42" s="131"/>
      <c r="P42" s="131"/>
      <c r="Q42" s="131"/>
      <c r="R42" s="131"/>
      <c r="S42" s="131"/>
      <c r="T42" s="131"/>
      <c r="U42" s="131"/>
      <c r="V42" s="131"/>
      <c r="W42" s="131"/>
      <c r="X42" s="131"/>
      <c r="Y42" s="131"/>
      <c r="Z42" s="131"/>
    </row>
    <row r="43" spans="1:26" ht="15.75" customHeight="1">
      <c r="A43" s="131"/>
      <c r="B43" s="131"/>
      <c r="C43" s="131"/>
      <c r="D43" s="131"/>
      <c r="E43" s="131"/>
      <c r="F43" s="131"/>
      <c r="G43" s="131"/>
      <c r="H43" s="131"/>
      <c r="I43" s="131"/>
      <c r="J43" s="131"/>
      <c r="K43" s="131"/>
      <c r="L43" s="131"/>
      <c r="M43" s="131"/>
      <c r="N43" s="131"/>
      <c r="O43" s="131"/>
      <c r="P43" s="131"/>
      <c r="Q43" s="131"/>
      <c r="R43" s="131"/>
      <c r="S43" s="131"/>
      <c r="T43" s="131"/>
      <c r="U43" s="131"/>
      <c r="V43" s="131"/>
      <c r="W43" s="131"/>
      <c r="X43" s="131"/>
      <c r="Y43" s="131"/>
      <c r="Z43" s="131"/>
    </row>
    <row r="44" spans="1:26" ht="15.75" customHeight="1">
      <c r="A44" s="131"/>
      <c r="B44" s="131"/>
      <c r="C44" s="131"/>
      <c r="D44" s="131"/>
      <c r="E44" s="131"/>
      <c r="F44" s="131"/>
      <c r="G44" s="131"/>
      <c r="H44" s="131"/>
      <c r="I44" s="131"/>
      <c r="J44" s="131"/>
      <c r="K44" s="131"/>
      <c r="L44" s="131"/>
      <c r="M44" s="131"/>
      <c r="N44" s="131"/>
      <c r="O44" s="131"/>
      <c r="P44" s="131"/>
      <c r="Q44" s="131"/>
      <c r="R44" s="131"/>
      <c r="S44" s="131"/>
      <c r="T44" s="131"/>
      <c r="U44" s="131"/>
      <c r="V44" s="131"/>
      <c r="W44" s="131"/>
      <c r="X44" s="131"/>
      <c r="Y44" s="131"/>
      <c r="Z44" s="131"/>
    </row>
    <row r="45" spans="1:26" ht="12.75" customHeight="1">
      <c r="A45" s="131"/>
      <c r="B45" s="131"/>
      <c r="C45" s="131"/>
      <c r="D45" s="131"/>
      <c r="E45" s="131"/>
      <c r="F45" s="131"/>
      <c r="G45" s="131"/>
      <c r="H45" s="131"/>
      <c r="I45" s="131"/>
      <c r="J45" s="131"/>
      <c r="K45" s="131"/>
      <c r="L45" s="131"/>
      <c r="M45" s="131"/>
      <c r="N45" s="131"/>
      <c r="O45" s="131"/>
      <c r="P45" s="131"/>
      <c r="Q45" s="131"/>
      <c r="R45" s="131"/>
      <c r="S45" s="131"/>
      <c r="T45" s="131"/>
      <c r="U45" s="131"/>
      <c r="V45" s="131"/>
      <c r="W45" s="131"/>
      <c r="X45" s="131"/>
      <c r="Y45" s="131"/>
      <c r="Z45" s="131"/>
    </row>
    <row r="46" spans="1:26" ht="12.75" customHeight="1">
      <c r="A46" s="131"/>
      <c r="B46" s="131"/>
      <c r="C46" s="131"/>
      <c r="D46" s="131"/>
      <c r="E46" s="131"/>
      <c r="F46" s="131"/>
      <c r="G46" s="131"/>
      <c r="H46" s="131"/>
      <c r="I46" s="131"/>
      <c r="J46" s="131"/>
      <c r="K46" s="131"/>
      <c r="L46" s="131"/>
      <c r="M46" s="131"/>
      <c r="N46" s="131"/>
      <c r="O46" s="131"/>
      <c r="P46" s="131"/>
      <c r="Q46" s="131"/>
      <c r="R46" s="131"/>
      <c r="S46" s="131"/>
      <c r="T46" s="131"/>
      <c r="U46" s="131"/>
      <c r="V46" s="131"/>
      <c r="W46" s="131"/>
      <c r="X46" s="131"/>
      <c r="Y46" s="131"/>
      <c r="Z46" s="131"/>
    </row>
    <row r="47" spans="1:26" ht="12.75" customHeight="1">
      <c r="A47" s="131"/>
      <c r="B47" s="131"/>
      <c r="C47" s="131"/>
      <c r="D47" s="131"/>
      <c r="E47" s="131"/>
      <c r="F47" s="131"/>
      <c r="G47" s="131"/>
      <c r="H47" s="131"/>
      <c r="I47" s="131"/>
      <c r="J47" s="131"/>
      <c r="K47" s="131"/>
      <c r="L47" s="131"/>
      <c r="M47" s="131"/>
      <c r="N47" s="131"/>
      <c r="O47" s="131"/>
      <c r="P47" s="131"/>
      <c r="Q47" s="131"/>
      <c r="R47" s="131"/>
      <c r="S47" s="131"/>
      <c r="T47" s="131"/>
      <c r="U47" s="131"/>
      <c r="V47" s="131"/>
      <c r="W47" s="131"/>
      <c r="X47" s="131"/>
      <c r="Y47" s="131"/>
      <c r="Z47" s="131"/>
    </row>
    <row r="48" spans="1:26" ht="12.75" customHeight="1">
      <c r="A48" s="131"/>
      <c r="B48" s="131"/>
      <c r="C48" s="131"/>
      <c r="D48" s="131"/>
      <c r="E48" s="131"/>
      <c r="F48" s="131"/>
      <c r="G48" s="131"/>
      <c r="H48" s="131"/>
      <c r="I48" s="131"/>
      <c r="J48" s="131"/>
      <c r="K48" s="131"/>
      <c r="L48" s="131"/>
      <c r="M48" s="131"/>
      <c r="N48" s="131"/>
      <c r="O48" s="131"/>
      <c r="P48" s="131"/>
      <c r="Q48" s="131"/>
      <c r="R48" s="131"/>
      <c r="S48" s="131"/>
      <c r="T48" s="131"/>
      <c r="U48" s="131"/>
      <c r="V48" s="131"/>
      <c r="W48" s="131"/>
      <c r="X48" s="131"/>
      <c r="Y48" s="131"/>
      <c r="Z48" s="131"/>
    </row>
    <row r="49" spans="1:26" ht="12.75" customHeight="1">
      <c r="A49" s="131"/>
      <c r="B49" s="131"/>
      <c r="C49" s="131"/>
      <c r="D49" s="131"/>
      <c r="E49" s="131"/>
      <c r="F49" s="131"/>
      <c r="G49" s="131"/>
      <c r="H49" s="131"/>
      <c r="I49" s="131"/>
      <c r="J49" s="131"/>
      <c r="K49" s="131"/>
      <c r="L49" s="131"/>
      <c r="M49" s="131"/>
      <c r="N49" s="131"/>
      <c r="O49" s="131"/>
      <c r="P49" s="131"/>
      <c r="Q49" s="131"/>
      <c r="R49" s="131"/>
      <c r="S49" s="131"/>
      <c r="T49" s="131"/>
      <c r="U49" s="131"/>
      <c r="V49" s="131"/>
      <c r="W49" s="131"/>
      <c r="X49" s="131"/>
      <c r="Y49" s="131"/>
      <c r="Z49" s="131"/>
    </row>
    <row r="50" spans="1:26" ht="12.75" customHeight="1">
      <c r="A50" s="131"/>
      <c r="B50" s="131"/>
      <c r="C50" s="131"/>
      <c r="D50" s="131"/>
      <c r="E50" s="131"/>
      <c r="F50" s="131"/>
      <c r="G50" s="131"/>
      <c r="H50" s="131"/>
      <c r="I50" s="131"/>
      <c r="J50" s="131"/>
      <c r="K50" s="131"/>
      <c r="L50" s="131"/>
      <c r="M50" s="131"/>
      <c r="N50" s="131"/>
      <c r="O50" s="131"/>
      <c r="P50" s="131"/>
      <c r="Q50" s="131"/>
      <c r="R50" s="131"/>
      <c r="S50" s="131"/>
      <c r="T50" s="131"/>
      <c r="U50" s="131"/>
      <c r="V50" s="131"/>
      <c r="W50" s="131"/>
      <c r="X50" s="131"/>
      <c r="Y50" s="131"/>
      <c r="Z50" s="131"/>
    </row>
    <row r="51" spans="1:26" ht="12.75" customHeight="1">
      <c r="A51" s="131"/>
      <c r="B51" s="131"/>
      <c r="C51" s="131"/>
      <c r="D51" s="131"/>
      <c r="E51" s="131"/>
      <c r="F51" s="131"/>
      <c r="G51" s="131"/>
      <c r="H51" s="131"/>
      <c r="I51" s="131"/>
      <c r="J51" s="131"/>
      <c r="K51" s="131"/>
      <c r="L51" s="131"/>
      <c r="M51" s="131"/>
      <c r="N51" s="131"/>
      <c r="O51" s="131"/>
      <c r="P51" s="131"/>
      <c r="Q51" s="131"/>
      <c r="R51" s="131"/>
      <c r="S51" s="131"/>
      <c r="T51" s="131"/>
      <c r="U51" s="131"/>
      <c r="V51" s="131"/>
      <c r="W51" s="131"/>
      <c r="X51" s="131"/>
      <c r="Y51" s="131"/>
      <c r="Z51" s="131"/>
    </row>
    <row r="52" spans="1:26" ht="12.75" customHeight="1">
      <c r="A52" s="131"/>
      <c r="B52" s="131"/>
      <c r="C52" s="131"/>
      <c r="D52" s="131"/>
      <c r="E52" s="131"/>
      <c r="F52" s="131"/>
      <c r="G52" s="131"/>
      <c r="H52" s="131"/>
      <c r="I52" s="131"/>
      <c r="J52" s="131"/>
      <c r="K52" s="131"/>
      <c r="L52" s="131"/>
      <c r="M52" s="131"/>
      <c r="N52" s="131"/>
      <c r="O52" s="131"/>
      <c r="P52" s="131"/>
      <c r="Q52" s="131"/>
      <c r="R52" s="131"/>
      <c r="S52" s="131"/>
      <c r="T52" s="131"/>
      <c r="U52" s="131"/>
      <c r="V52" s="131"/>
      <c r="W52" s="131"/>
      <c r="X52" s="131"/>
      <c r="Y52" s="131"/>
      <c r="Z52" s="131"/>
    </row>
    <row r="53" spans="1:26" ht="12.75" customHeight="1">
      <c r="A53" s="131"/>
      <c r="B53" s="131"/>
      <c r="C53" s="131"/>
      <c r="D53" s="131"/>
      <c r="E53" s="131"/>
      <c r="F53" s="131"/>
      <c r="G53" s="131"/>
      <c r="H53" s="131"/>
      <c r="I53" s="131"/>
      <c r="J53" s="131"/>
      <c r="K53" s="131"/>
      <c r="L53" s="131"/>
      <c r="M53" s="131"/>
      <c r="N53" s="131"/>
      <c r="O53" s="131"/>
      <c r="P53" s="131"/>
      <c r="Q53" s="131"/>
      <c r="R53" s="131"/>
      <c r="S53" s="131"/>
      <c r="T53" s="131"/>
      <c r="U53" s="131"/>
      <c r="V53" s="131"/>
      <c r="W53" s="131"/>
      <c r="X53" s="131"/>
      <c r="Y53" s="131"/>
      <c r="Z53" s="131"/>
    </row>
    <row r="54" spans="1:26" ht="12.75" customHeight="1">
      <c r="A54" s="131"/>
      <c r="B54" s="131"/>
      <c r="C54" s="131"/>
      <c r="D54" s="131"/>
      <c r="E54" s="131"/>
      <c r="F54" s="131"/>
      <c r="G54" s="131"/>
      <c r="H54" s="131"/>
      <c r="I54" s="131"/>
      <c r="J54" s="131"/>
      <c r="K54" s="131"/>
      <c r="L54" s="131"/>
      <c r="M54" s="131"/>
      <c r="N54" s="131"/>
      <c r="O54" s="131"/>
      <c r="P54" s="131"/>
      <c r="Q54" s="131"/>
      <c r="R54" s="131"/>
      <c r="S54" s="131"/>
      <c r="T54" s="131"/>
      <c r="U54" s="131"/>
      <c r="V54" s="131"/>
      <c r="W54" s="131"/>
      <c r="X54" s="131"/>
      <c r="Y54" s="131"/>
      <c r="Z54" s="131"/>
    </row>
    <row r="55" spans="1:26" ht="12.75" customHeight="1">
      <c r="A55" s="131"/>
      <c r="B55" s="131"/>
      <c r="C55" s="131"/>
      <c r="D55" s="131"/>
      <c r="E55" s="131"/>
      <c r="F55" s="131"/>
      <c r="G55" s="131"/>
      <c r="H55" s="131"/>
      <c r="I55" s="131"/>
      <c r="J55" s="131"/>
      <c r="K55" s="131"/>
      <c r="L55" s="131"/>
      <c r="M55" s="131"/>
      <c r="N55" s="131"/>
      <c r="O55" s="131"/>
      <c r="P55" s="131"/>
      <c r="Q55" s="131"/>
      <c r="R55" s="131"/>
      <c r="S55" s="131"/>
      <c r="T55" s="131"/>
      <c r="U55" s="131"/>
      <c r="V55" s="131"/>
      <c r="W55" s="131"/>
      <c r="X55" s="131"/>
      <c r="Y55" s="131"/>
      <c r="Z55" s="131"/>
    </row>
    <row r="56" spans="1:26" ht="12.75" customHeight="1">
      <c r="A56" s="131"/>
      <c r="B56" s="131"/>
      <c r="C56" s="131"/>
      <c r="D56" s="131"/>
      <c r="E56" s="131"/>
      <c r="F56" s="131"/>
      <c r="G56" s="131"/>
      <c r="H56" s="131"/>
      <c r="I56" s="131"/>
      <c r="J56" s="131"/>
      <c r="K56" s="131"/>
      <c r="L56" s="131"/>
      <c r="M56" s="131"/>
      <c r="N56" s="131"/>
      <c r="O56" s="131"/>
      <c r="P56" s="131"/>
      <c r="Q56" s="131"/>
      <c r="R56" s="131"/>
      <c r="S56" s="131"/>
      <c r="T56" s="131"/>
      <c r="U56" s="131"/>
      <c r="V56" s="131"/>
      <c r="W56" s="131"/>
      <c r="X56" s="131"/>
      <c r="Y56" s="131"/>
      <c r="Z56" s="131"/>
    </row>
    <row r="57" spans="1:26" ht="15.75" customHeight="1">
      <c r="A57" s="131"/>
      <c r="B57" s="131"/>
      <c r="C57" s="131"/>
      <c r="D57" s="131"/>
      <c r="E57" s="131"/>
      <c r="F57" s="131"/>
      <c r="G57" s="131"/>
      <c r="H57" s="131"/>
      <c r="I57" s="131"/>
      <c r="J57" s="131"/>
      <c r="K57" s="131"/>
      <c r="L57" s="131"/>
      <c r="M57" s="131"/>
      <c r="N57" s="131"/>
      <c r="O57" s="131"/>
      <c r="P57" s="131"/>
      <c r="Q57" s="131"/>
      <c r="R57" s="131"/>
      <c r="S57" s="131"/>
      <c r="T57" s="131"/>
      <c r="U57" s="131"/>
      <c r="V57" s="131"/>
      <c r="W57" s="131"/>
      <c r="X57" s="131"/>
      <c r="Y57" s="131"/>
      <c r="Z57" s="131"/>
    </row>
    <row r="58" spans="1:26" ht="15.75" customHeight="1">
      <c r="A58" s="131"/>
      <c r="B58" s="131"/>
      <c r="C58" s="131"/>
      <c r="D58" s="131"/>
      <c r="E58" s="131"/>
      <c r="F58" s="131"/>
      <c r="G58" s="131"/>
      <c r="H58" s="131"/>
      <c r="I58" s="131"/>
      <c r="J58" s="131"/>
      <c r="K58" s="131"/>
      <c r="L58" s="131"/>
      <c r="M58" s="131"/>
      <c r="N58" s="131"/>
      <c r="O58" s="131"/>
      <c r="P58" s="131"/>
      <c r="Q58" s="131"/>
      <c r="R58" s="131"/>
      <c r="S58" s="131"/>
      <c r="T58" s="131"/>
      <c r="U58" s="131"/>
      <c r="V58" s="131"/>
      <c r="W58" s="131"/>
      <c r="X58" s="131"/>
      <c r="Y58" s="131"/>
      <c r="Z58" s="131"/>
    </row>
    <row r="59" spans="1:26" ht="15.75" customHeight="1">
      <c r="A59" s="131"/>
      <c r="B59" s="131"/>
      <c r="C59" s="131"/>
      <c r="D59" s="131"/>
      <c r="E59" s="131"/>
      <c r="F59" s="131"/>
      <c r="G59" s="131"/>
      <c r="H59" s="131"/>
      <c r="I59" s="131"/>
      <c r="J59" s="131"/>
      <c r="K59" s="131"/>
      <c r="L59" s="131"/>
      <c r="M59" s="131"/>
      <c r="N59" s="131"/>
      <c r="O59" s="131"/>
      <c r="P59" s="131"/>
      <c r="Q59" s="131"/>
      <c r="R59" s="131"/>
      <c r="S59" s="131"/>
      <c r="T59" s="131"/>
      <c r="U59" s="131"/>
      <c r="V59" s="131"/>
      <c r="W59" s="131"/>
      <c r="X59" s="131"/>
      <c r="Y59" s="131"/>
      <c r="Z59" s="131"/>
    </row>
    <row r="60" spans="1:26" ht="15.75" customHeight="1">
      <c r="A60" s="131"/>
      <c r="B60" s="131"/>
      <c r="C60" s="131"/>
      <c r="D60" s="131"/>
      <c r="E60" s="131"/>
      <c r="F60" s="131"/>
      <c r="G60" s="131"/>
      <c r="H60" s="131"/>
      <c r="I60" s="131"/>
      <c r="J60" s="131"/>
      <c r="K60" s="131"/>
      <c r="L60" s="131"/>
      <c r="M60" s="131"/>
      <c r="N60" s="131"/>
      <c r="O60" s="131"/>
      <c r="P60" s="131"/>
      <c r="Q60" s="131"/>
      <c r="R60" s="131"/>
      <c r="S60" s="131"/>
      <c r="T60" s="131"/>
      <c r="U60" s="131"/>
      <c r="V60" s="131"/>
      <c r="W60" s="131"/>
      <c r="X60" s="131"/>
      <c r="Y60" s="131"/>
      <c r="Z60" s="131"/>
    </row>
    <row r="61" spans="1:26" ht="15.75" customHeight="1">
      <c r="A61" s="131"/>
      <c r="B61" s="131"/>
      <c r="C61" s="131"/>
      <c r="D61" s="131"/>
      <c r="E61" s="131"/>
      <c r="F61" s="131"/>
      <c r="G61" s="131"/>
      <c r="H61" s="131"/>
      <c r="I61" s="131"/>
      <c r="J61" s="131"/>
      <c r="K61" s="131"/>
      <c r="L61" s="131"/>
      <c r="M61" s="131"/>
      <c r="N61" s="131"/>
      <c r="O61" s="131"/>
      <c r="P61" s="131"/>
      <c r="Q61" s="131"/>
      <c r="R61" s="131"/>
      <c r="S61" s="131"/>
      <c r="T61" s="131"/>
      <c r="U61" s="131"/>
      <c r="V61" s="131"/>
      <c r="W61" s="131"/>
      <c r="X61" s="131"/>
      <c r="Y61" s="131"/>
      <c r="Z61" s="131"/>
    </row>
    <row r="62" spans="1:26" ht="15.75" customHeight="1">
      <c r="A62" s="131"/>
      <c r="B62" s="131"/>
      <c r="C62" s="131"/>
      <c r="D62" s="131"/>
      <c r="E62" s="131"/>
      <c r="F62" s="131"/>
      <c r="G62" s="131"/>
      <c r="H62" s="131"/>
      <c r="I62" s="131"/>
      <c r="J62" s="131"/>
      <c r="K62" s="131"/>
      <c r="L62" s="131"/>
      <c r="M62" s="131"/>
      <c r="N62" s="131"/>
      <c r="O62" s="131"/>
      <c r="P62" s="131"/>
      <c r="Q62" s="131"/>
      <c r="R62" s="131"/>
      <c r="S62" s="131"/>
      <c r="T62" s="131"/>
      <c r="U62" s="131"/>
      <c r="V62" s="131"/>
      <c r="W62" s="131"/>
      <c r="X62" s="131"/>
      <c r="Y62" s="131"/>
      <c r="Z62" s="131"/>
    </row>
    <row r="63" spans="1:26" ht="15.75" customHeight="1">
      <c r="A63" s="131"/>
      <c r="B63" s="131"/>
      <c r="C63" s="131"/>
      <c r="D63" s="131"/>
      <c r="E63" s="131"/>
      <c r="F63" s="131"/>
      <c r="G63" s="131"/>
      <c r="H63" s="131"/>
      <c r="I63" s="131"/>
      <c r="J63" s="131"/>
      <c r="K63" s="131"/>
      <c r="L63" s="131"/>
      <c r="M63" s="131"/>
      <c r="N63" s="131"/>
      <c r="O63" s="131"/>
      <c r="P63" s="131"/>
      <c r="Q63" s="131"/>
      <c r="R63" s="131"/>
      <c r="S63" s="131"/>
      <c r="T63" s="131"/>
      <c r="U63" s="131"/>
      <c r="V63" s="131"/>
      <c r="W63" s="131"/>
      <c r="X63" s="131"/>
      <c r="Y63" s="131"/>
      <c r="Z63" s="131"/>
    </row>
    <row r="64" spans="1:26" ht="15.75" customHeight="1">
      <c r="A64" s="131"/>
      <c r="B64" s="131"/>
      <c r="C64" s="131"/>
      <c r="D64" s="131"/>
      <c r="E64" s="131"/>
      <c r="F64" s="131"/>
      <c r="G64" s="131"/>
      <c r="H64" s="131"/>
      <c r="I64" s="131"/>
      <c r="J64" s="131"/>
      <c r="K64" s="131"/>
      <c r="L64" s="131"/>
      <c r="M64" s="131"/>
      <c r="N64" s="131"/>
      <c r="O64" s="131"/>
      <c r="P64" s="131"/>
      <c r="Q64" s="131"/>
      <c r="R64" s="131"/>
      <c r="S64" s="131"/>
      <c r="T64" s="131"/>
      <c r="U64" s="131"/>
      <c r="V64" s="131"/>
      <c r="W64" s="131"/>
      <c r="X64" s="131"/>
      <c r="Y64" s="131"/>
      <c r="Z64" s="131"/>
    </row>
    <row r="65" spans="1:26" ht="15.75" customHeight="1">
      <c r="A65" s="131"/>
      <c r="B65" s="131"/>
      <c r="C65" s="131"/>
      <c r="D65" s="131"/>
      <c r="E65" s="131"/>
      <c r="F65" s="131"/>
      <c r="G65" s="131"/>
      <c r="H65" s="131"/>
      <c r="I65" s="131"/>
      <c r="J65" s="131"/>
      <c r="K65" s="131"/>
      <c r="L65" s="131"/>
      <c r="M65" s="131"/>
      <c r="N65" s="131"/>
      <c r="O65" s="131"/>
      <c r="P65" s="131"/>
      <c r="Q65" s="131"/>
      <c r="R65" s="131"/>
      <c r="S65" s="131"/>
      <c r="T65" s="131"/>
      <c r="U65" s="131"/>
      <c r="V65" s="131"/>
      <c r="W65" s="131"/>
      <c r="X65" s="131"/>
      <c r="Y65" s="131"/>
      <c r="Z65" s="131"/>
    </row>
    <row r="66" spans="1:26" ht="15.75" customHeight="1">
      <c r="A66" s="131"/>
      <c r="B66" s="131"/>
      <c r="C66" s="131"/>
      <c r="D66" s="131"/>
      <c r="E66" s="131"/>
      <c r="F66" s="131"/>
      <c r="G66" s="131"/>
      <c r="H66" s="131"/>
      <c r="I66" s="131"/>
      <c r="J66" s="131"/>
      <c r="K66" s="131"/>
      <c r="L66" s="131"/>
      <c r="M66" s="131"/>
      <c r="N66" s="131"/>
      <c r="O66" s="131"/>
      <c r="P66" s="131"/>
      <c r="Q66" s="131"/>
      <c r="R66" s="131"/>
      <c r="S66" s="131"/>
      <c r="T66" s="131"/>
      <c r="U66" s="131"/>
      <c r="V66" s="131"/>
      <c r="W66" s="131"/>
      <c r="X66" s="131"/>
      <c r="Y66" s="131"/>
      <c r="Z66" s="131"/>
    </row>
    <row r="67" spans="1:26" ht="15.75" customHeight="1">
      <c r="A67" s="131"/>
      <c r="B67" s="131"/>
      <c r="C67" s="131"/>
      <c r="D67" s="131"/>
      <c r="E67" s="131"/>
      <c r="F67" s="131"/>
      <c r="G67" s="131"/>
      <c r="H67" s="131"/>
      <c r="I67" s="131"/>
      <c r="J67" s="131"/>
      <c r="K67" s="131"/>
      <c r="L67" s="131"/>
      <c r="M67" s="131"/>
      <c r="N67" s="131"/>
      <c r="O67" s="131"/>
      <c r="P67" s="131"/>
      <c r="Q67" s="131"/>
      <c r="R67" s="131"/>
      <c r="S67" s="131"/>
      <c r="T67" s="131"/>
      <c r="U67" s="131"/>
      <c r="V67" s="131"/>
      <c r="W67" s="131"/>
      <c r="X67" s="131"/>
      <c r="Y67" s="131"/>
      <c r="Z67" s="131"/>
    </row>
    <row r="68" spans="1:26" ht="15.75" customHeight="1">
      <c r="A68" s="131"/>
      <c r="B68" s="131"/>
      <c r="C68" s="131"/>
      <c r="D68" s="131"/>
      <c r="E68" s="131"/>
      <c r="F68" s="131"/>
      <c r="G68" s="131"/>
      <c r="H68" s="131"/>
      <c r="I68" s="131"/>
      <c r="J68" s="131"/>
      <c r="K68" s="131"/>
      <c r="L68" s="131"/>
      <c r="M68" s="131"/>
      <c r="N68" s="131"/>
      <c r="O68" s="131"/>
      <c r="P68" s="131"/>
      <c r="Q68" s="131"/>
      <c r="R68" s="131"/>
      <c r="S68" s="131"/>
      <c r="T68" s="131"/>
      <c r="U68" s="131"/>
      <c r="V68" s="131"/>
      <c r="W68" s="131"/>
      <c r="X68" s="131"/>
      <c r="Y68" s="131"/>
      <c r="Z68" s="131"/>
    </row>
    <row r="69" spans="1:26" ht="15.75" customHeight="1">
      <c r="A69" s="131"/>
      <c r="B69" s="131"/>
      <c r="C69" s="131"/>
      <c r="D69" s="131"/>
      <c r="E69" s="131"/>
      <c r="F69" s="131"/>
      <c r="G69" s="131"/>
      <c r="H69" s="131"/>
      <c r="I69" s="131"/>
      <c r="J69" s="131"/>
      <c r="K69" s="131"/>
      <c r="L69" s="131"/>
      <c r="M69" s="131"/>
      <c r="N69" s="131"/>
      <c r="O69" s="131"/>
      <c r="P69" s="131"/>
      <c r="Q69" s="131"/>
      <c r="R69" s="131"/>
      <c r="S69" s="131"/>
      <c r="T69" s="131"/>
      <c r="U69" s="131"/>
      <c r="V69" s="131"/>
      <c r="W69" s="131"/>
      <c r="X69" s="131"/>
      <c r="Y69" s="131"/>
      <c r="Z69" s="131"/>
    </row>
    <row r="70" spans="1:26" ht="15.75" customHeight="1">
      <c r="A70" s="131"/>
      <c r="B70" s="131"/>
      <c r="C70" s="131"/>
      <c r="D70" s="131"/>
      <c r="E70" s="131"/>
      <c r="F70" s="131"/>
      <c r="G70" s="131"/>
      <c r="H70" s="131"/>
      <c r="I70" s="131"/>
      <c r="J70" s="131"/>
      <c r="K70" s="131"/>
      <c r="L70" s="131"/>
      <c r="M70" s="131"/>
      <c r="N70" s="131"/>
      <c r="O70" s="131"/>
      <c r="P70" s="131"/>
      <c r="Q70" s="131"/>
      <c r="R70" s="131"/>
      <c r="S70" s="131"/>
      <c r="T70" s="131"/>
      <c r="U70" s="131"/>
      <c r="V70" s="131"/>
      <c r="W70" s="131"/>
      <c r="X70" s="131"/>
      <c r="Y70" s="131"/>
      <c r="Z70" s="131"/>
    </row>
    <row r="71" spans="1:26" ht="15.75" customHeight="1">
      <c r="A71" s="131"/>
      <c r="B71" s="131"/>
      <c r="C71" s="131"/>
      <c r="D71" s="131"/>
      <c r="E71" s="131"/>
      <c r="F71" s="131"/>
      <c r="G71" s="131"/>
      <c r="H71" s="131"/>
      <c r="I71" s="131"/>
      <c r="J71" s="131"/>
      <c r="K71" s="131"/>
      <c r="L71" s="131"/>
      <c r="M71" s="131"/>
      <c r="N71" s="131"/>
      <c r="O71" s="131"/>
      <c r="P71" s="131"/>
      <c r="Q71" s="131"/>
      <c r="R71" s="131"/>
      <c r="S71" s="131"/>
      <c r="T71" s="131"/>
      <c r="U71" s="131"/>
      <c r="V71" s="131"/>
      <c r="W71" s="131"/>
      <c r="X71" s="131"/>
      <c r="Y71" s="131"/>
      <c r="Z71" s="131"/>
    </row>
    <row r="72" spans="1:26" ht="15.75" customHeight="1">
      <c r="A72" s="131"/>
      <c r="B72" s="131"/>
      <c r="C72" s="131"/>
      <c r="D72" s="131"/>
      <c r="E72" s="131"/>
      <c r="F72" s="131"/>
      <c r="G72" s="131"/>
      <c r="H72" s="131"/>
      <c r="I72" s="131"/>
      <c r="J72" s="131"/>
      <c r="K72" s="131"/>
      <c r="L72" s="131"/>
      <c r="M72" s="131"/>
      <c r="N72" s="131"/>
      <c r="O72" s="131"/>
      <c r="P72" s="131"/>
      <c r="Q72" s="131"/>
      <c r="R72" s="131"/>
      <c r="S72" s="131"/>
      <c r="T72" s="131"/>
      <c r="U72" s="131"/>
      <c r="V72" s="131"/>
      <c r="W72" s="131"/>
      <c r="X72" s="131"/>
      <c r="Y72" s="131"/>
      <c r="Z72" s="131"/>
    </row>
    <row r="73" spans="1:26" ht="15.75" customHeight="1">
      <c r="A73" s="131"/>
      <c r="B73" s="131"/>
      <c r="C73" s="131"/>
      <c r="D73" s="131"/>
      <c r="E73" s="131"/>
      <c r="F73" s="131"/>
      <c r="G73" s="131"/>
      <c r="H73" s="131"/>
      <c r="I73" s="131"/>
      <c r="J73" s="131"/>
      <c r="K73" s="131"/>
      <c r="L73" s="131"/>
      <c r="M73" s="131"/>
      <c r="N73" s="131"/>
      <c r="O73" s="131"/>
      <c r="P73" s="131"/>
      <c r="Q73" s="131"/>
      <c r="R73" s="131"/>
      <c r="S73" s="131"/>
      <c r="T73" s="131"/>
      <c r="U73" s="131"/>
      <c r="V73" s="131"/>
      <c r="W73" s="131"/>
      <c r="X73" s="131"/>
      <c r="Y73" s="131"/>
      <c r="Z73" s="131"/>
    </row>
    <row r="74" spans="1:26" ht="15.75" customHeight="1">
      <c r="A74" s="131"/>
      <c r="B74" s="131"/>
      <c r="C74" s="131"/>
      <c r="D74" s="131"/>
      <c r="E74" s="131"/>
      <c r="F74" s="131"/>
      <c r="G74" s="131"/>
      <c r="H74" s="131"/>
      <c r="I74" s="131"/>
      <c r="J74" s="131"/>
      <c r="K74" s="131"/>
      <c r="L74" s="131"/>
      <c r="M74" s="131"/>
      <c r="N74" s="131"/>
      <c r="O74" s="131"/>
      <c r="P74" s="131"/>
      <c r="Q74" s="131"/>
      <c r="R74" s="131"/>
      <c r="S74" s="131"/>
      <c r="T74" s="131"/>
      <c r="U74" s="131"/>
      <c r="V74" s="131"/>
      <c r="W74" s="131"/>
      <c r="X74" s="131"/>
      <c r="Y74" s="131"/>
      <c r="Z74" s="131"/>
    </row>
    <row r="75" spans="1:26" ht="15.75" customHeight="1">
      <c r="A75" s="131"/>
      <c r="B75" s="131"/>
      <c r="C75" s="131"/>
      <c r="D75" s="131"/>
      <c r="E75" s="131"/>
      <c r="F75" s="131"/>
      <c r="G75" s="131"/>
      <c r="H75" s="131"/>
      <c r="I75" s="131"/>
      <c r="J75" s="131"/>
      <c r="K75" s="131"/>
      <c r="L75" s="131"/>
      <c r="M75" s="131"/>
      <c r="N75" s="131"/>
      <c r="O75" s="131"/>
      <c r="P75" s="131"/>
      <c r="Q75" s="131"/>
      <c r="R75" s="131"/>
      <c r="S75" s="131"/>
      <c r="T75" s="131"/>
      <c r="U75" s="131"/>
      <c r="V75" s="131"/>
      <c r="W75" s="131"/>
      <c r="X75" s="131"/>
      <c r="Y75" s="131"/>
      <c r="Z75" s="131"/>
    </row>
    <row r="76" spans="1:26" ht="15.75" customHeight="1">
      <c r="A76" s="131"/>
      <c r="B76" s="131"/>
      <c r="C76" s="131"/>
      <c r="D76" s="131"/>
      <c r="E76" s="131"/>
      <c r="F76" s="131"/>
      <c r="G76" s="131"/>
      <c r="H76" s="131"/>
      <c r="I76" s="131"/>
      <c r="J76" s="131"/>
      <c r="K76" s="131"/>
      <c r="L76" s="131"/>
      <c r="M76" s="131"/>
      <c r="N76" s="131"/>
      <c r="O76" s="131"/>
      <c r="P76" s="131"/>
      <c r="Q76" s="131"/>
      <c r="R76" s="131"/>
      <c r="S76" s="131"/>
      <c r="T76" s="131"/>
      <c r="U76" s="131"/>
      <c r="V76" s="131"/>
      <c r="W76" s="131"/>
      <c r="X76" s="131"/>
      <c r="Y76" s="131"/>
      <c r="Z76" s="131"/>
    </row>
    <row r="77" spans="1:26" ht="15.75" customHeight="1">
      <c r="A77" s="131"/>
      <c r="B77" s="131"/>
      <c r="C77" s="131"/>
      <c r="D77" s="131"/>
      <c r="E77" s="131"/>
      <c r="F77" s="131"/>
      <c r="G77" s="131"/>
      <c r="H77" s="131"/>
      <c r="I77" s="131"/>
      <c r="J77" s="131"/>
      <c r="K77" s="131"/>
      <c r="L77" s="131"/>
      <c r="M77" s="131"/>
      <c r="N77" s="131"/>
      <c r="O77" s="131"/>
      <c r="P77" s="131"/>
      <c r="Q77" s="131"/>
      <c r="R77" s="131"/>
      <c r="S77" s="131"/>
      <c r="T77" s="131"/>
      <c r="U77" s="131"/>
      <c r="V77" s="131"/>
      <c r="W77" s="131"/>
      <c r="X77" s="131"/>
      <c r="Y77" s="131"/>
      <c r="Z77" s="131"/>
    </row>
    <row r="78" spans="1:26" ht="15.75" customHeight="1">
      <c r="A78" s="131"/>
      <c r="B78" s="131"/>
      <c r="C78" s="131"/>
      <c r="D78" s="131"/>
      <c r="E78" s="131"/>
      <c r="F78" s="131"/>
      <c r="G78" s="131"/>
      <c r="H78" s="131"/>
      <c r="I78" s="131"/>
      <c r="J78" s="131"/>
      <c r="K78" s="131"/>
      <c r="L78" s="131"/>
      <c r="M78" s="131"/>
      <c r="N78" s="131"/>
      <c r="O78" s="131"/>
      <c r="P78" s="131"/>
      <c r="Q78" s="131"/>
      <c r="R78" s="131"/>
      <c r="S78" s="131"/>
      <c r="T78" s="131"/>
      <c r="U78" s="131"/>
      <c r="V78" s="131"/>
      <c r="W78" s="131"/>
      <c r="X78" s="131"/>
      <c r="Y78" s="131"/>
      <c r="Z78" s="131"/>
    </row>
    <row r="79" spans="1:26" ht="15.75" customHeight="1">
      <c r="A79" s="131"/>
      <c r="B79" s="131"/>
      <c r="C79" s="131"/>
      <c r="D79" s="131"/>
      <c r="E79" s="131"/>
      <c r="F79" s="131"/>
      <c r="G79" s="131"/>
      <c r="H79" s="131"/>
      <c r="I79" s="131"/>
      <c r="J79" s="131"/>
      <c r="K79" s="131"/>
      <c r="L79" s="131"/>
      <c r="M79" s="131"/>
      <c r="N79" s="131"/>
      <c r="O79" s="131"/>
      <c r="P79" s="131"/>
      <c r="Q79" s="131"/>
      <c r="R79" s="131"/>
      <c r="S79" s="131"/>
      <c r="T79" s="131"/>
      <c r="U79" s="131"/>
      <c r="V79" s="131"/>
      <c r="W79" s="131"/>
      <c r="X79" s="131"/>
      <c r="Y79" s="131"/>
      <c r="Z79" s="131"/>
    </row>
    <row r="80" spans="1:26" ht="15.75" customHeight="1">
      <c r="A80" s="131"/>
      <c r="B80" s="131"/>
      <c r="C80" s="131"/>
      <c r="D80" s="131"/>
      <c r="E80" s="131"/>
      <c r="F80" s="131"/>
      <c r="G80" s="131"/>
      <c r="H80" s="131"/>
      <c r="I80" s="131"/>
      <c r="J80" s="131"/>
      <c r="K80" s="131"/>
      <c r="L80" s="131"/>
      <c r="M80" s="131"/>
      <c r="N80" s="131"/>
      <c r="O80" s="131"/>
      <c r="P80" s="131"/>
      <c r="Q80" s="131"/>
      <c r="R80" s="131"/>
      <c r="S80" s="131"/>
      <c r="T80" s="131"/>
      <c r="U80" s="131"/>
      <c r="V80" s="131"/>
      <c r="W80" s="131"/>
      <c r="X80" s="131"/>
      <c r="Y80" s="131"/>
      <c r="Z80" s="131"/>
    </row>
    <row r="81" spans="1:26" ht="15.75" customHeight="1">
      <c r="A81" s="131"/>
      <c r="B81" s="131"/>
      <c r="C81" s="131"/>
      <c r="D81" s="131"/>
      <c r="E81" s="131"/>
      <c r="F81" s="131"/>
      <c r="G81" s="131"/>
      <c r="H81" s="131"/>
      <c r="I81" s="131"/>
      <c r="J81" s="131"/>
      <c r="K81" s="131"/>
      <c r="L81" s="131"/>
      <c r="M81" s="131"/>
      <c r="N81" s="131"/>
      <c r="O81" s="131"/>
      <c r="P81" s="131"/>
      <c r="Q81" s="131"/>
      <c r="R81" s="131"/>
      <c r="S81" s="131"/>
      <c r="T81" s="131"/>
      <c r="U81" s="131"/>
      <c r="V81" s="131"/>
      <c r="W81" s="131"/>
      <c r="X81" s="131"/>
      <c r="Y81" s="131"/>
      <c r="Z81" s="131"/>
    </row>
    <row r="82" spans="1:26" ht="15.75" customHeight="1">
      <c r="A82" s="131"/>
      <c r="B82" s="131"/>
      <c r="C82" s="131"/>
      <c r="D82" s="131"/>
      <c r="E82" s="131"/>
      <c r="F82" s="131"/>
      <c r="G82" s="131"/>
      <c r="H82" s="131"/>
      <c r="I82" s="131"/>
      <c r="J82" s="131"/>
      <c r="K82" s="131"/>
      <c r="L82" s="131"/>
      <c r="M82" s="131"/>
      <c r="N82" s="131"/>
      <c r="O82" s="131"/>
      <c r="P82" s="131"/>
      <c r="Q82" s="131"/>
      <c r="R82" s="131"/>
      <c r="S82" s="131"/>
      <c r="T82" s="131"/>
      <c r="U82" s="131"/>
      <c r="V82" s="131"/>
      <c r="W82" s="131"/>
      <c r="X82" s="131"/>
      <c r="Y82" s="131"/>
      <c r="Z82" s="131"/>
    </row>
    <row r="83" spans="1:26" ht="15.75" customHeight="1">
      <c r="A83" s="131"/>
      <c r="B83" s="131"/>
      <c r="C83" s="131"/>
      <c r="D83" s="131"/>
      <c r="E83" s="131"/>
      <c r="F83" s="131"/>
      <c r="G83" s="131"/>
      <c r="H83" s="131"/>
      <c r="I83" s="131"/>
      <c r="J83" s="131"/>
      <c r="K83" s="131"/>
      <c r="L83" s="131"/>
      <c r="M83" s="131"/>
      <c r="N83" s="131"/>
      <c r="O83" s="131"/>
      <c r="P83" s="131"/>
      <c r="Q83" s="131"/>
      <c r="R83" s="131"/>
      <c r="S83" s="131"/>
      <c r="T83" s="131"/>
      <c r="U83" s="131"/>
      <c r="V83" s="131"/>
      <c r="W83" s="131"/>
      <c r="X83" s="131"/>
      <c r="Y83" s="131"/>
      <c r="Z83" s="131"/>
    </row>
    <row r="84" spans="1:26" ht="15.75" customHeight="1">
      <c r="A84" s="131"/>
      <c r="B84" s="131"/>
      <c r="C84" s="131"/>
      <c r="D84" s="131"/>
      <c r="E84" s="131"/>
      <c r="F84" s="131"/>
      <c r="G84" s="131"/>
      <c r="H84" s="131"/>
      <c r="I84" s="131"/>
      <c r="J84" s="131"/>
      <c r="K84" s="131"/>
      <c r="L84" s="131"/>
      <c r="M84" s="131"/>
      <c r="N84" s="131"/>
      <c r="O84" s="131"/>
      <c r="P84" s="131"/>
      <c r="Q84" s="131"/>
      <c r="R84" s="131"/>
      <c r="S84" s="131"/>
      <c r="T84" s="131"/>
      <c r="U84" s="131"/>
      <c r="V84" s="131"/>
      <c r="W84" s="131"/>
      <c r="X84" s="131"/>
      <c r="Y84" s="131"/>
      <c r="Z84" s="131"/>
    </row>
    <row r="85" spans="1:26" ht="15.75" customHeight="1">
      <c r="A85" s="131"/>
      <c r="B85" s="131"/>
      <c r="C85" s="131"/>
      <c r="D85" s="131"/>
      <c r="E85" s="131"/>
      <c r="F85" s="131"/>
      <c r="G85" s="131"/>
      <c r="H85" s="131"/>
      <c r="I85" s="131"/>
      <c r="J85" s="131"/>
      <c r="K85" s="131"/>
      <c r="L85" s="131"/>
      <c r="M85" s="131"/>
      <c r="N85" s="131"/>
      <c r="O85" s="131"/>
      <c r="P85" s="131"/>
      <c r="Q85" s="131"/>
      <c r="R85" s="131"/>
      <c r="S85" s="131"/>
      <c r="T85" s="131"/>
      <c r="U85" s="131"/>
      <c r="V85" s="131"/>
      <c r="W85" s="131"/>
      <c r="X85" s="131"/>
      <c r="Y85" s="131"/>
      <c r="Z85" s="131"/>
    </row>
    <row r="86" spans="1:26" ht="15.75" customHeight="1">
      <c r="A86" s="131"/>
      <c r="B86" s="131"/>
      <c r="C86" s="131"/>
      <c r="D86" s="131"/>
      <c r="E86" s="131"/>
      <c r="F86" s="131"/>
      <c r="G86" s="131"/>
      <c r="H86" s="131"/>
      <c r="I86" s="131"/>
      <c r="J86" s="131"/>
      <c r="K86" s="131"/>
      <c r="L86" s="131"/>
      <c r="M86" s="131"/>
      <c r="N86" s="131"/>
      <c r="O86" s="131"/>
      <c r="P86" s="131"/>
      <c r="Q86" s="131"/>
      <c r="R86" s="131"/>
      <c r="S86" s="131"/>
      <c r="T86" s="131"/>
      <c r="U86" s="131"/>
      <c r="V86" s="131"/>
      <c r="W86" s="131"/>
      <c r="X86" s="131"/>
      <c r="Y86" s="131"/>
      <c r="Z86" s="131"/>
    </row>
    <row r="87" spans="1:26" ht="15.75" customHeight="1">
      <c r="A87" s="131"/>
      <c r="B87" s="131"/>
      <c r="C87" s="131"/>
      <c r="D87" s="131"/>
      <c r="E87" s="131"/>
      <c r="F87" s="131"/>
      <c r="G87" s="131"/>
      <c r="H87" s="131"/>
      <c r="I87" s="131"/>
      <c r="J87" s="131"/>
      <c r="K87" s="131"/>
      <c r="L87" s="131"/>
      <c r="M87" s="131"/>
      <c r="N87" s="131"/>
      <c r="O87" s="131"/>
      <c r="P87" s="131"/>
      <c r="Q87" s="131"/>
      <c r="R87" s="131"/>
      <c r="S87" s="131"/>
      <c r="T87" s="131"/>
      <c r="U87" s="131"/>
      <c r="V87" s="131"/>
      <c r="W87" s="131"/>
      <c r="X87" s="131"/>
      <c r="Y87" s="131"/>
      <c r="Z87" s="131"/>
    </row>
    <row r="88" spans="1:26" ht="15.75" customHeight="1">
      <c r="A88" s="131"/>
      <c r="B88" s="131"/>
      <c r="C88" s="131"/>
      <c r="D88" s="131"/>
      <c r="E88" s="131"/>
      <c r="F88" s="131"/>
      <c r="G88" s="131"/>
      <c r="H88" s="131"/>
      <c r="I88" s="131"/>
      <c r="J88" s="131"/>
      <c r="K88" s="131"/>
      <c r="L88" s="131"/>
      <c r="M88" s="131"/>
      <c r="N88" s="131"/>
      <c r="O88" s="131"/>
      <c r="P88" s="131"/>
      <c r="Q88" s="131"/>
      <c r="R88" s="131"/>
      <c r="S88" s="131"/>
      <c r="T88" s="131"/>
      <c r="U88" s="131"/>
      <c r="V88" s="131"/>
      <c r="W88" s="131"/>
      <c r="X88" s="131"/>
      <c r="Y88" s="131"/>
      <c r="Z88" s="131"/>
    </row>
    <row r="89" spans="1:26" ht="15.75" customHeight="1">
      <c r="A89" s="131"/>
      <c r="B89" s="131"/>
      <c r="C89" s="131"/>
      <c r="D89" s="131"/>
      <c r="E89" s="131"/>
      <c r="F89" s="131"/>
      <c r="G89" s="131"/>
      <c r="H89" s="131"/>
      <c r="I89" s="131"/>
      <c r="J89" s="131"/>
      <c r="K89" s="131"/>
      <c r="L89" s="131"/>
      <c r="M89" s="131"/>
      <c r="N89" s="131"/>
      <c r="O89" s="131"/>
      <c r="P89" s="131"/>
      <c r="Q89" s="131"/>
      <c r="R89" s="131"/>
      <c r="S89" s="131"/>
      <c r="T89" s="131"/>
      <c r="U89" s="131"/>
      <c r="V89" s="131"/>
      <c r="W89" s="131"/>
      <c r="X89" s="131"/>
      <c r="Y89" s="131"/>
      <c r="Z89" s="131"/>
    </row>
    <row r="90" spans="1:26" ht="15.75" customHeight="1">
      <c r="A90" s="131"/>
      <c r="B90" s="131"/>
      <c r="C90" s="131"/>
      <c r="D90" s="131"/>
      <c r="E90" s="131"/>
      <c r="F90" s="131"/>
      <c r="G90" s="131"/>
      <c r="H90" s="131"/>
      <c r="I90" s="131"/>
      <c r="J90" s="131"/>
      <c r="K90" s="131"/>
      <c r="L90" s="131"/>
      <c r="M90" s="131"/>
      <c r="N90" s="131"/>
      <c r="O90" s="131"/>
      <c r="P90" s="131"/>
      <c r="Q90" s="131"/>
      <c r="R90" s="131"/>
      <c r="S90" s="131"/>
      <c r="T90" s="131"/>
      <c r="U90" s="131"/>
      <c r="V90" s="131"/>
      <c r="W90" s="131"/>
      <c r="X90" s="131"/>
      <c r="Y90" s="131"/>
      <c r="Z90" s="131"/>
    </row>
    <row r="91" spans="1:26" ht="15.75" customHeight="1">
      <c r="A91" s="131"/>
      <c r="B91" s="131"/>
      <c r="C91" s="131"/>
      <c r="D91" s="131"/>
      <c r="E91" s="131"/>
      <c r="F91" s="131"/>
      <c r="G91" s="131"/>
      <c r="H91" s="131"/>
      <c r="I91" s="131"/>
      <c r="J91" s="131"/>
      <c r="K91" s="131"/>
      <c r="L91" s="131"/>
      <c r="M91" s="131"/>
      <c r="N91" s="131"/>
      <c r="O91" s="131"/>
      <c r="P91" s="131"/>
      <c r="Q91" s="131"/>
      <c r="R91" s="131"/>
      <c r="S91" s="131"/>
      <c r="T91" s="131"/>
      <c r="U91" s="131"/>
      <c r="V91" s="131"/>
      <c r="W91" s="131"/>
      <c r="X91" s="131"/>
      <c r="Y91" s="131"/>
      <c r="Z91" s="131"/>
    </row>
    <row r="92" spans="1:26" ht="15.75" customHeight="1">
      <c r="A92" s="131"/>
      <c r="B92" s="131"/>
      <c r="C92" s="131"/>
      <c r="D92" s="131"/>
      <c r="E92" s="131"/>
      <c r="F92" s="131"/>
      <c r="G92" s="131"/>
      <c r="H92" s="131"/>
      <c r="I92" s="131"/>
      <c r="J92" s="131"/>
      <c r="K92" s="131"/>
      <c r="L92" s="131"/>
      <c r="M92" s="131"/>
      <c r="N92" s="131"/>
      <c r="O92" s="131"/>
      <c r="P92" s="131"/>
      <c r="Q92" s="131"/>
      <c r="R92" s="131"/>
      <c r="S92" s="131"/>
      <c r="T92" s="131"/>
      <c r="U92" s="131"/>
      <c r="V92" s="131"/>
      <c r="W92" s="131"/>
      <c r="X92" s="131"/>
      <c r="Y92" s="131"/>
      <c r="Z92" s="131"/>
    </row>
    <row r="93" spans="1:26" ht="15.75" customHeight="1">
      <c r="A93" s="131"/>
      <c r="B93" s="131"/>
      <c r="C93" s="131"/>
      <c r="D93" s="131"/>
      <c r="E93" s="131"/>
      <c r="F93" s="131"/>
      <c r="G93" s="131"/>
      <c r="H93" s="131"/>
      <c r="I93" s="131"/>
      <c r="J93" s="131"/>
      <c r="K93" s="131"/>
      <c r="L93" s="131"/>
      <c r="M93" s="131"/>
      <c r="N93" s="131"/>
      <c r="O93" s="131"/>
      <c r="P93" s="131"/>
      <c r="Q93" s="131"/>
      <c r="R93" s="131"/>
      <c r="S93" s="131"/>
      <c r="T93" s="131"/>
      <c r="U93" s="131"/>
      <c r="V93" s="131"/>
      <c r="W93" s="131"/>
      <c r="X93" s="131"/>
      <c r="Y93" s="131"/>
      <c r="Z93" s="131"/>
    </row>
    <row r="94" spans="1:26" ht="15.75" customHeight="1">
      <c r="A94" s="131"/>
      <c r="B94" s="131"/>
      <c r="C94" s="131"/>
      <c r="D94" s="131"/>
      <c r="E94" s="131"/>
      <c r="F94" s="131"/>
      <c r="G94" s="131"/>
      <c r="H94" s="131"/>
      <c r="I94" s="131"/>
      <c r="J94" s="131"/>
      <c r="K94" s="131"/>
      <c r="L94" s="131"/>
      <c r="M94" s="131"/>
      <c r="N94" s="131"/>
      <c r="O94" s="131"/>
      <c r="P94" s="131"/>
      <c r="Q94" s="131"/>
      <c r="R94" s="131"/>
      <c r="S94" s="131"/>
      <c r="T94" s="131"/>
      <c r="U94" s="131"/>
      <c r="V94" s="131"/>
      <c r="W94" s="131"/>
      <c r="X94" s="131"/>
      <c r="Y94" s="131"/>
      <c r="Z94" s="131"/>
    </row>
    <row r="95" spans="1:26" ht="15.75" customHeight="1">
      <c r="A95" s="131"/>
      <c r="B95" s="131"/>
      <c r="C95" s="131"/>
      <c r="D95" s="131"/>
      <c r="E95" s="131"/>
      <c r="F95" s="131"/>
      <c r="G95" s="131"/>
      <c r="H95" s="131"/>
      <c r="I95" s="131"/>
      <c r="J95" s="131"/>
      <c r="K95" s="131"/>
      <c r="L95" s="131"/>
      <c r="M95" s="131"/>
      <c r="N95" s="131"/>
      <c r="O95" s="131"/>
      <c r="P95" s="131"/>
      <c r="Q95" s="131"/>
      <c r="R95" s="131"/>
      <c r="S95" s="131"/>
      <c r="T95" s="131"/>
      <c r="U95" s="131"/>
      <c r="V95" s="131"/>
      <c r="W95" s="131"/>
      <c r="X95" s="131"/>
      <c r="Y95" s="131"/>
      <c r="Z95" s="131"/>
    </row>
    <row r="96" spans="1:26" ht="15.75" customHeight="1">
      <c r="A96" s="131"/>
      <c r="B96" s="131"/>
      <c r="C96" s="131"/>
      <c r="D96" s="131"/>
      <c r="E96" s="131"/>
      <c r="F96" s="131"/>
      <c r="G96" s="131"/>
      <c r="H96" s="131"/>
      <c r="I96" s="131"/>
      <c r="J96" s="131"/>
      <c r="K96" s="131"/>
      <c r="L96" s="131"/>
      <c r="M96" s="131"/>
      <c r="N96" s="131"/>
      <c r="O96" s="131"/>
      <c r="P96" s="131"/>
      <c r="Q96" s="131"/>
      <c r="R96" s="131"/>
      <c r="S96" s="131"/>
      <c r="T96" s="131"/>
      <c r="U96" s="131"/>
      <c r="V96" s="131"/>
      <c r="W96" s="131"/>
      <c r="X96" s="131"/>
      <c r="Y96" s="131"/>
      <c r="Z96" s="131"/>
    </row>
    <row r="97" spans="1:26" ht="15.75" customHeight="1">
      <c r="A97" s="131"/>
      <c r="B97" s="131"/>
      <c r="C97" s="131"/>
      <c r="D97" s="131"/>
      <c r="E97" s="131"/>
      <c r="F97" s="131"/>
      <c r="G97" s="131"/>
      <c r="H97" s="131"/>
      <c r="I97" s="131"/>
      <c r="J97" s="131"/>
      <c r="K97" s="131"/>
      <c r="L97" s="131"/>
      <c r="M97" s="131"/>
      <c r="N97" s="131"/>
      <c r="O97" s="131"/>
      <c r="P97" s="131"/>
      <c r="Q97" s="131"/>
      <c r="R97" s="131"/>
      <c r="S97" s="131"/>
      <c r="T97" s="131"/>
      <c r="U97" s="131"/>
      <c r="V97" s="131"/>
      <c r="W97" s="131"/>
      <c r="X97" s="131"/>
      <c r="Y97" s="131"/>
      <c r="Z97" s="131"/>
    </row>
    <row r="98" spans="1:26" ht="15.75" customHeight="1">
      <c r="A98" s="131"/>
      <c r="B98" s="131"/>
      <c r="C98" s="131"/>
      <c r="D98" s="131"/>
      <c r="E98" s="131"/>
      <c r="F98" s="131"/>
      <c r="G98" s="131"/>
      <c r="H98" s="131"/>
      <c r="I98" s="131"/>
      <c r="J98" s="131"/>
      <c r="K98" s="131"/>
      <c r="L98" s="131"/>
      <c r="M98" s="131"/>
      <c r="N98" s="131"/>
      <c r="O98" s="131"/>
      <c r="P98" s="131"/>
      <c r="Q98" s="131"/>
      <c r="R98" s="131"/>
      <c r="S98" s="131"/>
      <c r="T98" s="131"/>
      <c r="U98" s="131"/>
      <c r="V98" s="131"/>
      <c r="W98" s="131"/>
      <c r="X98" s="131"/>
      <c r="Y98" s="131"/>
      <c r="Z98" s="131"/>
    </row>
    <row r="99" spans="1:26" ht="15.75" customHeight="1">
      <c r="A99" s="131"/>
      <c r="B99" s="131"/>
      <c r="C99" s="131"/>
      <c r="D99" s="131"/>
      <c r="E99" s="131"/>
      <c r="F99" s="131"/>
      <c r="G99" s="131"/>
      <c r="H99" s="131"/>
      <c r="I99" s="131"/>
      <c r="J99" s="131"/>
      <c r="K99" s="131"/>
      <c r="L99" s="131"/>
      <c r="M99" s="131"/>
      <c r="N99" s="131"/>
      <c r="O99" s="131"/>
      <c r="P99" s="131"/>
      <c r="Q99" s="131"/>
      <c r="R99" s="131"/>
      <c r="S99" s="131"/>
      <c r="T99" s="131"/>
      <c r="U99" s="131"/>
      <c r="V99" s="131"/>
      <c r="W99" s="131"/>
      <c r="X99" s="131"/>
      <c r="Y99" s="131"/>
      <c r="Z99" s="131"/>
    </row>
    <row r="100" spans="1:26" ht="15.75" customHeight="1">
      <c r="A100" s="131"/>
      <c r="B100" s="131"/>
      <c r="C100" s="131"/>
      <c r="D100" s="131"/>
      <c r="E100" s="131"/>
      <c r="F100" s="131"/>
      <c r="G100" s="131"/>
      <c r="H100" s="131"/>
      <c r="I100" s="131"/>
      <c r="J100" s="131"/>
      <c r="K100" s="131"/>
      <c r="L100" s="131"/>
      <c r="M100" s="131"/>
      <c r="N100" s="131"/>
      <c r="O100" s="131"/>
      <c r="P100" s="131"/>
      <c r="Q100" s="131"/>
      <c r="R100" s="131"/>
      <c r="S100" s="131"/>
      <c r="T100" s="131"/>
      <c r="U100" s="131"/>
      <c r="V100" s="131"/>
      <c r="W100" s="131"/>
      <c r="X100" s="131"/>
      <c r="Y100" s="131"/>
      <c r="Z100" s="131"/>
    </row>
    <row r="101" spans="1:26" ht="15.75" customHeight="1">
      <c r="A101" s="131"/>
      <c r="B101" s="131"/>
      <c r="C101" s="131"/>
      <c r="D101" s="131"/>
      <c r="E101" s="131"/>
      <c r="F101" s="131"/>
      <c r="G101" s="131"/>
      <c r="H101" s="131"/>
      <c r="I101" s="131"/>
      <c r="J101" s="131"/>
      <c r="K101" s="131"/>
      <c r="L101" s="131"/>
      <c r="M101" s="131"/>
      <c r="N101" s="131"/>
      <c r="O101" s="131"/>
      <c r="P101" s="131"/>
      <c r="Q101" s="131"/>
      <c r="R101" s="131"/>
      <c r="S101" s="131"/>
      <c r="T101" s="131"/>
      <c r="U101" s="131"/>
      <c r="V101" s="131"/>
      <c r="W101" s="131"/>
      <c r="X101" s="131"/>
      <c r="Y101" s="131"/>
      <c r="Z101" s="131"/>
    </row>
    <row r="102" spans="1:26" ht="15.75" customHeight="1">
      <c r="A102" s="131"/>
      <c r="B102" s="131"/>
      <c r="C102" s="131"/>
      <c r="D102" s="131"/>
      <c r="E102" s="131"/>
      <c r="F102" s="131"/>
      <c r="G102" s="131"/>
      <c r="H102" s="131"/>
      <c r="I102" s="131"/>
      <c r="J102" s="131"/>
      <c r="K102" s="131"/>
      <c r="L102" s="131"/>
      <c r="M102" s="131"/>
      <c r="N102" s="131"/>
      <c r="O102" s="131"/>
      <c r="P102" s="131"/>
      <c r="Q102" s="131"/>
      <c r="R102" s="131"/>
      <c r="S102" s="131"/>
      <c r="T102" s="131"/>
      <c r="U102" s="131"/>
      <c r="V102" s="131"/>
      <c r="W102" s="131"/>
      <c r="X102" s="131"/>
      <c r="Y102" s="131"/>
      <c r="Z102" s="131"/>
    </row>
    <row r="103" spans="1:26" ht="15.75" customHeight="1">
      <c r="A103" s="131"/>
      <c r="B103" s="131"/>
      <c r="C103" s="131"/>
      <c r="D103" s="131"/>
      <c r="E103" s="131"/>
      <c r="F103" s="131"/>
      <c r="G103" s="131"/>
      <c r="H103" s="131"/>
      <c r="I103" s="131"/>
      <c r="J103" s="131"/>
      <c r="K103" s="131"/>
      <c r="L103" s="131"/>
      <c r="M103" s="131"/>
      <c r="N103" s="131"/>
      <c r="O103" s="131"/>
      <c r="P103" s="131"/>
      <c r="Q103" s="131"/>
      <c r="R103" s="131"/>
      <c r="S103" s="131"/>
      <c r="T103" s="131"/>
      <c r="U103" s="131"/>
      <c r="V103" s="131"/>
      <c r="W103" s="131"/>
      <c r="X103" s="131"/>
      <c r="Y103" s="131"/>
      <c r="Z103" s="131"/>
    </row>
    <row r="104" spans="1:26" ht="15.75" customHeight="1">
      <c r="A104" s="131"/>
      <c r="B104" s="131"/>
      <c r="C104" s="131"/>
      <c r="D104" s="131"/>
      <c r="E104" s="131"/>
      <c r="F104" s="131"/>
      <c r="G104" s="131"/>
      <c r="H104" s="131"/>
      <c r="I104" s="131"/>
      <c r="J104" s="131"/>
      <c r="K104" s="131"/>
      <c r="L104" s="131"/>
      <c r="M104" s="131"/>
      <c r="N104" s="131"/>
      <c r="O104" s="131"/>
      <c r="P104" s="131"/>
      <c r="Q104" s="131"/>
      <c r="R104" s="131"/>
      <c r="S104" s="131"/>
      <c r="T104" s="131"/>
      <c r="U104" s="131"/>
      <c r="V104" s="131"/>
      <c r="W104" s="131"/>
      <c r="X104" s="131"/>
      <c r="Y104" s="131"/>
      <c r="Z104" s="131"/>
    </row>
    <row r="105" spans="1:26" ht="15.75" customHeight="1">
      <c r="A105" s="131"/>
      <c r="B105" s="131"/>
      <c r="C105" s="131"/>
      <c r="D105" s="131"/>
      <c r="E105" s="131"/>
      <c r="F105" s="131"/>
      <c r="G105" s="131"/>
      <c r="H105" s="131"/>
      <c r="I105" s="131"/>
      <c r="J105" s="131"/>
      <c r="K105" s="131"/>
      <c r="L105" s="131"/>
      <c r="M105" s="131"/>
      <c r="N105" s="131"/>
      <c r="O105" s="131"/>
      <c r="P105" s="131"/>
      <c r="Q105" s="131"/>
      <c r="R105" s="131"/>
      <c r="S105" s="131"/>
      <c r="T105" s="131"/>
      <c r="U105" s="131"/>
      <c r="V105" s="131"/>
      <c r="W105" s="131"/>
      <c r="X105" s="131"/>
      <c r="Y105" s="131"/>
      <c r="Z105" s="131"/>
    </row>
    <row r="106" spans="1:26" ht="15.75" customHeight="1">
      <c r="A106" s="131"/>
      <c r="B106" s="131"/>
      <c r="C106" s="131"/>
      <c r="D106" s="131"/>
      <c r="E106" s="131"/>
      <c r="F106" s="131"/>
      <c r="G106" s="131"/>
      <c r="H106" s="131"/>
      <c r="I106" s="131"/>
      <c r="J106" s="131"/>
      <c r="K106" s="131"/>
      <c r="L106" s="131"/>
      <c r="M106" s="131"/>
      <c r="N106" s="131"/>
      <c r="O106" s="131"/>
      <c r="P106" s="131"/>
      <c r="Q106" s="131"/>
      <c r="R106" s="131"/>
      <c r="S106" s="131"/>
      <c r="T106" s="131"/>
      <c r="U106" s="131"/>
      <c r="V106" s="131"/>
      <c r="W106" s="131"/>
      <c r="X106" s="131"/>
      <c r="Y106" s="131"/>
      <c r="Z106" s="131"/>
    </row>
    <row r="107" spans="1:26" ht="15.75" customHeight="1">
      <c r="A107" s="131"/>
      <c r="B107" s="131"/>
      <c r="C107" s="131"/>
      <c r="D107" s="131"/>
      <c r="E107" s="131"/>
      <c r="F107" s="131"/>
      <c r="G107" s="131"/>
      <c r="H107" s="131"/>
      <c r="I107" s="131"/>
      <c r="J107" s="131"/>
      <c r="K107" s="131"/>
      <c r="L107" s="131"/>
      <c r="M107" s="131"/>
      <c r="N107" s="131"/>
      <c r="O107" s="131"/>
      <c r="P107" s="131"/>
      <c r="Q107" s="131"/>
      <c r="R107" s="131"/>
      <c r="S107" s="131"/>
      <c r="T107" s="131"/>
      <c r="U107" s="131"/>
      <c r="V107" s="131"/>
      <c r="W107" s="131"/>
      <c r="X107" s="131"/>
      <c r="Y107" s="131"/>
      <c r="Z107" s="131"/>
    </row>
    <row r="108" spans="1:26" ht="15.75" customHeight="1">
      <c r="A108" s="131"/>
      <c r="B108" s="131"/>
      <c r="C108" s="131"/>
      <c r="D108" s="131"/>
      <c r="E108" s="131"/>
      <c r="F108" s="131"/>
      <c r="G108" s="131"/>
      <c r="H108" s="131"/>
      <c r="I108" s="131"/>
      <c r="J108" s="131"/>
      <c r="K108" s="131"/>
      <c r="L108" s="131"/>
      <c r="M108" s="131"/>
      <c r="N108" s="131"/>
      <c r="O108" s="131"/>
      <c r="P108" s="131"/>
      <c r="Q108" s="131"/>
      <c r="R108" s="131"/>
      <c r="S108" s="131"/>
      <c r="T108" s="131"/>
      <c r="U108" s="131"/>
      <c r="V108" s="131"/>
      <c r="W108" s="131"/>
      <c r="X108" s="131"/>
      <c r="Y108" s="131"/>
      <c r="Z108" s="131"/>
    </row>
    <row r="109" spans="1:26" ht="15.75" customHeight="1">
      <c r="A109" s="131"/>
      <c r="B109" s="131"/>
      <c r="C109" s="131"/>
      <c r="D109" s="131"/>
      <c r="E109" s="131"/>
      <c r="F109" s="131"/>
      <c r="G109" s="131"/>
      <c r="H109" s="131"/>
      <c r="I109" s="131"/>
      <c r="J109" s="131"/>
      <c r="K109" s="131"/>
      <c r="L109" s="131"/>
      <c r="M109" s="131"/>
      <c r="N109" s="131"/>
      <c r="O109" s="131"/>
      <c r="P109" s="131"/>
      <c r="Q109" s="131"/>
      <c r="R109" s="131"/>
      <c r="S109" s="131"/>
      <c r="T109" s="131"/>
      <c r="U109" s="131"/>
      <c r="V109" s="131"/>
      <c r="W109" s="131"/>
      <c r="X109" s="131"/>
      <c r="Y109" s="131"/>
      <c r="Z109" s="131"/>
    </row>
    <row r="110" spans="1:26" ht="15.75" customHeight="1">
      <c r="A110" s="131"/>
      <c r="B110" s="131"/>
      <c r="C110" s="131"/>
      <c r="D110" s="131"/>
      <c r="E110" s="131"/>
      <c r="F110" s="131"/>
      <c r="G110" s="131"/>
      <c r="H110" s="131"/>
      <c r="I110" s="131"/>
      <c r="J110" s="131"/>
      <c r="K110" s="131"/>
      <c r="L110" s="131"/>
      <c r="M110" s="131"/>
      <c r="N110" s="131"/>
      <c r="O110" s="131"/>
      <c r="P110" s="131"/>
      <c r="Q110" s="131"/>
      <c r="R110" s="131"/>
      <c r="S110" s="131"/>
      <c r="T110" s="131"/>
      <c r="U110" s="131"/>
      <c r="V110" s="131"/>
      <c r="W110" s="131"/>
      <c r="X110" s="131"/>
      <c r="Y110" s="131"/>
      <c r="Z110" s="131"/>
    </row>
    <row r="111" spans="1:26" ht="15.75" customHeight="1">
      <c r="A111" s="131"/>
      <c r="B111" s="131"/>
      <c r="C111" s="131"/>
      <c r="D111" s="131"/>
      <c r="E111" s="131"/>
      <c r="F111" s="131"/>
      <c r="G111" s="131"/>
      <c r="H111" s="131"/>
      <c r="I111" s="131"/>
      <c r="J111" s="131"/>
      <c r="K111" s="131"/>
      <c r="L111" s="131"/>
      <c r="M111" s="131"/>
      <c r="N111" s="131"/>
      <c r="O111" s="131"/>
      <c r="P111" s="131"/>
      <c r="Q111" s="131"/>
      <c r="R111" s="131"/>
      <c r="S111" s="131"/>
      <c r="T111" s="131"/>
      <c r="U111" s="131"/>
      <c r="V111" s="131"/>
      <c r="W111" s="131"/>
      <c r="X111" s="131"/>
      <c r="Y111" s="131"/>
      <c r="Z111" s="131"/>
    </row>
    <row r="112" spans="1:26" ht="15.75" customHeight="1">
      <c r="A112" s="131"/>
      <c r="B112" s="131"/>
      <c r="C112" s="131"/>
      <c r="D112" s="131"/>
      <c r="E112" s="131"/>
      <c r="F112" s="131"/>
      <c r="G112" s="131"/>
      <c r="H112" s="131"/>
      <c r="I112" s="131"/>
      <c r="J112" s="131"/>
      <c r="K112" s="131"/>
      <c r="L112" s="131"/>
      <c r="M112" s="131"/>
      <c r="N112" s="131"/>
      <c r="O112" s="131"/>
      <c r="P112" s="131"/>
      <c r="Q112" s="131"/>
      <c r="R112" s="131"/>
      <c r="S112" s="131"/>
      <c r="T112" s="131"/>
      <c r="U112" s="131"/>
      <c r="V112" s="131"/>
      <c r="W112" s="131"/>
      <c r="X112" s="131"/>
      <c r="Y112" s="131"/>
      <c r="Z112" s="131"/>
    </row>
    <row r="113" spans="1:26" ht="15.75" customHeight="1">
      <c r="A113" s="131"/>
      <c r="B113" s="131"/>
      <c r="C113" s="131"/>
      <c r="D113" s="131"/>
      <c r="E113" s="131"/>
      <c r="F113" s="131"/>
      <c r="G113" s="131"/>
      <c r="H113" s="131"/>
      <c r="I113" s="131"/>
      <c r="J113" s="131"/>
      <c r="K113" s="131"/>
      <c r="L113" s="131"/>
      <c r="M113" s="131"/>
      <c r="N113" s="131"/>
      <c r="O113" s="131"/>
      <c r="P113" s="131"/>
      <c r="Q113" s="131"/>
      <c r="R113" s="131"/>
      <c r="S113" s="131"/>
      <c r="T113" s="131"/>
      <c r="U113" s="131"/>
      <c r="V113" s="131"/>
      <c r="W113" s="131"/>
      <c r="X113" s="131"/>
      <c r="Y113" s="131"/>
      <c r="Z113" s="131"/>
    </row>
    <row r="114" spans="1:26" ht="15.75" customHeight="1">
      <c r="A114" s="131"/>
      <c r="B114" s="131"/>
      <c r="C114" s="131"/>
      <c r="D114" s="131"/>
      <c r="E114" s="131"/>
      <c r="F114" s="131"/>
      <c r="G114" s="131"/>
      <c r="H114" s="131"/>
      <c r="I114" s="131"/>
      <c r="J114" s="131"/>
      <c r="K114" s="131"/>
      <c r="L114" s="131"/>
      <c r="M114" s="131"/>
      <c r="N114" s="131"/>
      <c r="O114" s="131"/>
      <c r="P114" s="131"/>
      <c r="Q114" s="131"/>
      <c r="R114" s="131"/>
      <c r="S114" s="131"/>
      <c r="T114" s="131"/>
      <c r="U114" s="131"/>
      <c r="V114" s="131"/>
      <c r="W114" s="131"/>
      <c r="X114" s="131"/>
      <c r="Y114" s="131"/>
      <c r="Z114" s="131"/>
    </row>
    <row r="115" spans="1:26" ht="15.75" customHeight="1">
      <c r="A115" s="131"/>
      <c r="B115" s="131"/>
      <c r="C115" s="131"/>
      <c r="D115" s="131"/>
      <c r="E115" s="131"/>
      <c r="F115" s="131"/>
      <c r="G115" s="131"/>
      <c r="H115" s="131"/>
      <c r="I115" s="131"/>
      <c r="J115" s="131"/>
      <c r="K115" s="131"/>
      <c r="L115" s="131"/>
      <c r="M115" s="131"/>
      <c r="N115" s="131"/>
      <c r="O115" s="131"/>
      <c r="P115" s="131"/>
      <c r="Q115" s="131"/>
      <c r="R115" s="131"/>
      <c r="S115" s="131"/>
      <c r="T115" s="131"/>
      <c r="U115" s="131"/>
      <c r="V115" s="131"/>
      <c r="W115" s="131"/>
      <c r="X115" s="131"/>
      <c r="Y115" s="131"/>
      <c r="Z115" s="131"/>
    </row>
    <row r="116" spans="1:26" ht="15.75" customHeight="1">
      <c r="A116" s="131"/>
      <c r="B116" s="131"/>
      <c r="C116" s="131"/>
      <c r="D116" s="131"/>
      <c r="E116" s="131"/>
      <c r="F116" s="131"/>
      <c r="G116" s="131"/>
      <c r="H116" s="131"/>
      <c r="I116" s="131"/>
      <c r="J116" s="131"/>
      <c r="K116" s="131"/>
      <c r="L116" s="131"/>
      <c r="M116" s="131"/>
      <c r="N116" s="131"/>
      <c r="O116" s="131"/>
      <c r="P116" s="131"/>
      <c r="Q116" s="131"/>
      <c r="R116" s="131"/>
      <c r="S116" s="131"/>
      <c r="T116" s="131"/>
      <c r="U116" s="131"/>
      <c r="V116" s="131"/>
      <c r="W116" s="131"/>
      <c r="X116" s="131"/>
      <c r="Y116" s="131"/>
      <c r="Z116" s="131"/>
    </row>
    <row r="117" spans="1:26" ht="15.75" customHeight="1">
      <c r="A117" s="131"/>
      <c r="B117" s="131"/>
      <c r="C117" s="131"/>
      <c r="D117" s="131"/>
      <c r="E117" s="131"/>
      <c r="F117" s="131"/>
      <c r="G117" s="131"/>
      <c r="H117" s="131"/>
      <c r="I117" s="131"/>
      <c r="J117" s="131"/>
      <c r="K117" s="131"/>
      <c r="L117" s="131"/>
      <c r="M117" s="131"/>
      <c r="N117" s="131"/>
      <c r="O117" s="131"/>
      <c r="P117" s="131"/>
      <c r="Q117" s="131"/>
      <c r="R117" s="131"/>
      <c r="S117" s="131"/>
      <c r="T117" s="131"/>
      <c r="U117" s="131"/>
      <c r="V117" s="131"/>
      <c r="W117" s="131"/>
      <c r="X117" s="131"/>
      <c r="Y117" s="131"/>
      <c r="Z117" s="131"/>
    </row>
    <row r="118" spans="1:26" ht="15.75" customHeight="1">
      <c r="A118" s="131"/>
      <c r="B118" s="131"/>
      <c r="C118" s="131"/>
      <c r="D118" s="131"/>
      <c r="E118" s="131"/>
      <c r="F118" s="131"/>
      <c r="G118" s="131"/>
      <c r="H118" s="131"/>
      <c r="I118" s="131"/>
      <c r="J118" s="131"/>
      <c r="K118" s="131"/>
      <c r="L118" s="131"/>
      <c r="M118" s="131"/>
      <c r="N118" s="131"/>
      <c r="O118" s="131"/>
      <c r="P118" s="131"/>
      <c r="Q118" s="131"/>
      <c r="R118" s="131"/>
      <c r="S118" s="131"/>
      <c r="T118" s="131"/>
      <c r="U118" s="131"/>
      <c r="V118" s="131"/>
      <c r="W118" s="131"/>
      <c r="X118" s="131"/>
      <c r="Y118" s="131"/>
      <c r="Z118" s="131"/>
    </row>
    <row r="119" spans="1:26" ht="15.75" customHeight="1">
      <c r="A119" s="131"/>
      <c r="B119" s="131"/>
      <c r="C119" s="131"/>
      <c r="D119" s="131"/>
      <c r="E119" s="131"/>
      <c r="F119" s="131"/>
      <c r="G119" s="131"/>
      <c r="H119" s="131"/>
      <c r="I119" s="131"/>
      <c r="J119" s="131"/>
      <c r="K119" s="131"/>
      <c r="L119" s="131"/>
      <c r="M119" s="131"/>
      <c r="N119" s="131"/>
      <c r="O119" s="131"/>
      <c r="P119" s="131"/>
      <c r="Q119" s="131"/>
      <c r="R119" s="131"/>
      <c r="S119" s="131"/>
      <c r="T119" s="131"/>
      <c r="U119" s="131"/>
      <c r="V119" s="131"/>
      <c r="W119" s="131"/>
      <c r="X119" s="131"/>
      <c r="Y119" s="131"/>
      <c r="Z119" s="131"/>
    </row>
    <row r="120" spans="1:26" ht="15.75" customHeight="1">
      <c r="A120" s="131"/>
      <c r="B120" s="131"/>
      <c r="C120" s="131"/>
      <c r="D120" s="131"/>
      <c r="E120" s="131"/>
      <c r="F120" s="131"/>
      <c r="G120" s="131"/>
      <c r="H120" s="131"/>
      <c r="I120" s="131"/>
      <c r="J120" s="131"/>
      <c r="K120" s="131"/>
      <c r="L120" s="131"/>
      <c r="M120" s="131"/>
      <c r="N120" s="131"/>
      <c r="O120" s="131"/>
      <c r="P120" s="131"/>
      <c r="Q120" s="131"/>
      <c r="R120" s="131"/>
      <c r="S120" s="131"/>
      <c r="T120" s="131"/>
      <c r="U120" s="131"/>
      <c r="V120" s="131"/>
      <c r="W120" s="131"/>
      <c r="X120" s="131"/>
      <c r="Y120" s="131"/>
      <c r="Z120" s="131"/>
    </row>
    <row r="121" spans="1:26" ht="15.75" customHeight="1">
      <c r="A121" s="131"/>
      <c r="B121" s="131"/>
      <c r="C121" s="131"/>
      <c r="D121" s="131"/>
      <c r="E121" s="131"/>
      <c r="F121" s="131"/>
      <c r="G121" s="131"/>
      <c r="H121" s="131"/>
      <c r="I121" s="131"/>
      <c r="J121" s="131"/>
      <c r="K121" s="131"/>
      <c r="L121" s="131"/>
      <c r="M121" s="131"/>
      <c r="N121" s="131"/>
      <c r="O121" s="131"/>
      <c r="P121" s="131"/>
      <c r="Q121" s="131"/>
      <c r="R121" s="131"/>
      <c r="S121" s="131"/>
      <c r="T121" s="131"/>
      <c r="U121" s="131"/>
      <c r="V121" s="131"/>
      <c r="W121" s="131"/>
      <c r="X121" s="131"/>
      <c r="Y121" s="131"/>
      <c r="Z121" s="131"/>
    </row>
    <row r="122" spans="1:26" ht="15.75" customHeight="1">
      <c r="A122" s="131"/>
      <c r="B122" s="131"/>
      <c r="C122" s="131"/>
      <c r="D122" s="131"/>
      <c r="E122" s="131"/>
      <c r="F122" s="131"/>
      <c r="G122" s="131"/>
      <c r="H122" s="131"/>
      <c r="I122" s="131"/>
      <c r="J122" s="131"/>
      <c r="K122" s="131"/>
      <c r="L122" s="131"/>
      <c r="M122" s="131"/>
      <c r="N122" s="131"/>
      <c r="O122" s="131"/>
      <c r="P122" s="131"/>
      <c r="Q122" s="131"/>
      <c r="R122" s="131"/>
      <c r="S122" s="131"/>
      <c r="T122" s="131"/>
      <c r="U122" s="131"/>
      <c r="V122" s="131"/>
      <c r="W122" s="131"/>
      <c r="X122" s="131"/>
      <c r="Y122" s="131"/>
      <c r="Z122" s="131"/>
    </row>
    <row r="123" spans="1:26" ht="15.75" customHeight="1">
      <c r="A123" s="131"/>
      <c r="B123" s="131"/>
      <c r="C123" s="131"/>
      <c r="D123" s="131"/>
      <c r="E123" s="131"/>
      <c r="F123" s="131"/>
      <c r="G123" s="131"/>
      <c r="H123" s="131"/>
      <c r="I123" s="131"/>
      <c r="J123" s="131"/>
      <c r="K123" s="131"/>
      <c r="L123" s="131"/>
      <c r="M123" s="131"/>
      <c r="N123" s="131"/>
      <c r="O123" s="131"/>
      <c r="P123" s="131"/>
      <c r="Q123" s="131"/>
      <c r="R123" s="131"/>
      <c r="S123" s="131"/>
      <c r="T123" s="131"/>
      <c r="U123" s="131"/>
      <c r="V123" s="131"/>
      <c r="W123" s="131"/>
      <c r="X123" s="131"/>
      <c r="Y123" s="131"/>
      <c r="Z123" s="131"/>
    </row>
    <row r="124" spans="1:26" ht="15.75" customHeight="1">
      <c r="A124" s="131"/>
      <c r="B124" s="131"/>
      <c r="C124" s="131"/>
      <c r="D124" s="131"/>
      <c r="E124" s="131"/>
      <c r="F124" s="131"/>
      <c r="G124" s="131"/>
      <c r="H124" s="131"/>
      <c r="I124" s="131"/>
      <c r="J124" s="131"/>
      <c r="K124" s="131"/>
      <c r="L124" s="131"/>
      <c r="M124" s="131"/>
      <c r="N124" s="131"/>
      <c r="O124" s="131"/>
      <c r="P124" s="131"/>
      <c r="Q124" s="131"/>
      <c r="R124" s="131"/>
      <c r="S124" s="131"/>
      <c r="T124" s="131"/>
      <c r="U124" s="131"/>
      <c r="V124" s="131"/>
      <c r="W124" s="131"/>
      <c r="X124" s="131"/>
      <c r="Y124" s="131"/>
      <c r="Z124" s="131"/>
    </row>
    <row r="125" spans="1:26" ht="15.75" customHeight="1">
      <c r="A125" s="131"/>
      <c r="B125" s="131"/>
      <c r="C125" s="131"/>
      <c r="D125" s="131"/>
      <c r="E125" s="131"/>
      <c r="F125" s="131"/>
      <c r="G125" s="131"/>
      <c r="H125" s="131"/>
      <c r="I125" s="131"/>
      <c r="J125" s="131"/>
      <c r="K125" s="131"/>
      <c r="L125" s="131"/>
      <c r="M125" s="131"/>
      <c r="N125" s="131"/>
      <c r="O125" s="131"/>
      <c r="P125" s="131"/>
      <c r="Q125" s="131"/>
      <c r="R125" s="131"/>
      <c r="S125" s="131"/>
      <c r="T125" s="131"/>
      <c r="U125" s="131"/>
      <c r="V125" s="131"/>
      <c r="W125" s="131"/>
      <c r="X125" s="131"/>
      <c r="Y125" s="131"/>
      <c r="Z125" s="131"/>
    </row>
    <row r="126" spans="1:26" ht="15.75" customHeight="1">
      <c r="A126" s="131"/>
      <c r="B126" s="131"/>
      <c r="C126" s="131"/>
      <c r="D126" s="131"/>
      <c r="E126" s="131"/>
      <c r="F126" s="131"/>
      <c r="G126" s="131"/>
      <c r="H126" s="131"/>
      <c r="I126" s="131"/>
      <c r="J126" s="131"/>
      <c r="K126" s="131"/>
      <c r="L126" s="131"/>
      <c r="M126" s="131"/>
      <c r="N126" s="131"/>
      <c r="O126" s="131"/>
      <c r="P126" s="131"/>
      <c r="Q126" s="131"/>
      <c r="R126" s="131"/>
      <c r="S126" s="131"/>
      <c r="T126" s="131"/>
      <c r="U126" s="131"/>
      <c r="V126" s="131"/>
      <c r="W126" s="131"/>
      <c r="X126" s="131"/>
      <c r="Y126" s="131"/>
      <c r="Z126" s="131"/>
    </row>
    <row r="127" spans="1:26" ht="15.75" customHeight="1">
      <c r="A127" s="131"/>
      <c r="B127" s="131"/>
      <c r="C127" s="131"/>
      <c r="D127" s="131"/>
      <c r="E127" s="131"/>
      <c r="F127" s="131"/>
      <c r="G127" s="131"/>
      <c r="H127" s="131"/>
      <c r="I127" s="131"/>
      <c r="J127" s="131"/>
      <c r="K127" s="131"/>
      <c r="L127" s="131"/>
      <c r="M127" s="131"/>
      <c r="N127" s="131"/>
      <c r="O127" s="131"/>
      <c r="P127" s="131"/>
      <c r="Q127" s="131"/>
      <c r="R127" s="131"/>
      <c r="S127" s="131"/>
      <c r="T127" s="131"/>
      <c r="U127" s="131"/>
      <c r="V127" s="131"/>
      <c r="W127" s="131"/>
      <c r="X127" s="131"/>
      <c r="Y127" s="131"/>
      <c r="Z127" s="131"/>
    </row>
    <row r="128" spans="1:26" ht="15.75" customHeight="1">
      <c r="A128" s="131"/>
      <c r="B128" s="131"/>
      <c r="C128" s="131"/>
      <c r="D128" s="131"/>
      <c r="E128" s="131"/>
      <c r="F128" s="131"/>
      <c r="G128" s="131"/>
      <c r="H128" s="131"/>
      <c r="I128" s="131"/>
      <c r="J128" s="131"/>
      <c r="K128" s="131"/>
      <c r="L128" s="131"/>
      <c r="M128" s="131"/>
      <c r="N128" s="131"/>
      <c r="O128" s="131"/>
      <c r="P128" s="131"/>
      <c r="Q128" s="131"/>
      <c r="R128" s="131"/>
      <c r="S128" s="131"/>
      <c r="T128" s="131"/>
      <c r="U128" s="131"/>
      <c r="V128" s="131"/>
      <c r="W128" s="131"/>
      <c r="X128" s="131"/>
      <c r="Y128" s="131"/>
      <c r="Z128" s="131"/>
    </row>
    <row r="129" spans="1:26" ht="15.75" customHeight="1">
      <c r="A129" s="131"/>
      <c r="B129" s="131"/>
      <c r="C129" s="131"/>
      <c r="D129" s="131"/>
      <c r="E129" s="131"/>
      <c r="F129" s="131"/>
      <c r="G129" s="131"/>
      <c r="H129" s="131"/>
      <c r="I129" s="131"/>
      <c r="J129" s="131"/>
      <c r="K129" s="131"/>
      <c r="L129" s="131"/>
      <c r="M129" s="131"/>
      <c r="N129" s="131"/>
      <c r="O129" s="131"/>
      <c r="P129" s="131"/>
      <c r="Q129" s="131"/>
      <c r="R129" s="131"/>
      <c r="S129" s="131"/>
      <c r="T129" s="131"/>
      <c r="U129" s="131"/>
      <c r="V129" s="131"/>
      <c r="W129" s="131"/>
      <c r="X129" s="131"/>
      <c r="Y129" s="131"/>
      <c r="Z129" s="131"/>
    </row>
    <row r="130" spans="1:26" ht="15.75" customHeight="1">
      <c r="A130" s="131"/>
      <c r="B130" s="131"/>
      <c r="C130" s="131"/>
      <c r="D130" s="131"/>
      <c r="E130" s="131"/>
      <c r="F130" s="131"/>
      <c r="G130" s="131"/>
      <c r="H130" s="131"/>
      <c r="I130" s="131"/>
      <c r="J130" s="131"/>
      <c r="K130" s="131"/>
      <c r="L130" s="131"/>
      <c r="M130" s="131"/>
      <c r="N130" s="131"/>
      <c r="O130" s="131"/>
      <c r="P130" s="131"/>
      <c r="Q130" s="131"/>
      <c r="R130" s="131"/>
      <c r="S130" s="131"/>
      <c r="T130" s="131"/>
      <c r="U130" s="131"/>
      <c r="V130" s="131"/>
      <c r="W130" s="131"/>
      <c r="X130" s="131"/>
      <c r="Y130" s="131"/>
      <c r="Z130" s="131"/>
    </row>
    <row r="131" spans="1:26" ht="15.75" customHeight="1">
      <c r="A131" s="131"/>
      <c r="B131" s="131"/>
      <c r="C131" s="131"/>
      <c r="D131" s="131"/>
      <c r="E131" s="131"/>
      <c r="F131" s="131"/>
      <c r="G131" s="131"/>
      <c r="H131" s="131"/>
      <c r="I131" s="131"/>
      <c r="J131" s="131"/>
      <c r="K131" s="131"/>
      <c r="L131" s="131"/>
      <c r="M131" s="131"/>
      <c r="N131" s="131"/>
      <c r="O131" s="131"/>
      <c r="P131" s="131"/>
      <c r="Q131" s="131"/>
      <c r="R131" s="131"/>
      <c r="S131" s="131"/>
      <c r="T131" s="131"/>
      <c r="U131" s="131"/>
      <c r="V131" s="131"/>
      <c r="W131" s="131"/>
      <c r="X131" s="131"/>
      <c r="Y131" s="131"/>
      <c r="Z131" s="131"/>
    </row>
    <row r="132" spans="1:26" ht="15.75" customHeight="1">
      <c r="A132" s="131"/>
      <c r="B132" s="131"/>
      <c r="C132" s="131"/>
      <c r="D132" s="131"/>
      <c r="E132" s="131"/>
      <c r="F132" s="131"/>
      <c r="G132" s="131"/>
      <c r="H132" s="131"/>
      <c r="I132" s="131"/>
      <c r="J132" s="131"/>
      <c r="K132" s="131"/>
      <c r="L132" s="131"/>
      <c r="M132" s="131"/>
      <c r="N132" s="131"/>
      <c r="O132" s="131"/>
      <c r="P132" s="131"/>
      <c r="Q132" s="131"/>
      <c r="R132" s="131"/>
      <c r="S132" s="131"/>
      <c r="T132" s="131"/>
      <c r="U132" s="131"/>
      <c r="V132" s="131"/>
      <c r="W132" s="131"/>
      <c r="X132" s="131"/>
      <c r="Y132" s="131"/>
      <c r="Z132" s="131"/>
    </row>
    <row r="133" spans="1:26" ht="15.75" customHeight="1">
      <c r="A133" s="131"/>
      <c r="B133" s="131"/>
      <c r="C133" s="131"/>
      <c r="D133" s="131"/>
      <c r="E133" s="131"/>
      <c r="F133" s="131"/>
      <c r="G133" s="131"/>
      <c r="H133" s="131"/>
      <c r="I133" s="131"/>
      <c r="J133" s="131"/>
      <c r="K133" s="131"/>
      <c r="L133" s="131"/>
      <c r="M133" s="131"/>
      <c r="N133" s="131"/>
      <c r="O133" s="131"/>
      <c r="P133" s="131"/>
      <c r="Q133" s="131"/>
      <c r="R133" s="131"/>
      <c r="S133" s="131"/>
      <c r="T133" s="131"/>
      <c r="U133" s="131"/>
      <c r="V133" s="131"/>
      <c r="W133" s="131"/>
      <c r="X133" s="131"/>
      <c r="Y133" s="131"/>
      <c r="Z133" s="131"/>
    </row>
    <row r="134" spans="1:26" ht="15.75" customHeight="1">
      <c r="A134" s="131"/>
      <c r="B134" s="131"/>
      <c r="C134" s="131"/>
      <c r="D134" s="131"/>
      <c r="E134" s="131"/>
      <c r="F134" s="131"/>
      <c r="G134" s="131"/>
      <c r="H134" s="131"/>
      <c r="I134" s="131"/>
      <c r="J134" s="131"/>
      <c r="K134" s="131"/>
      <c r="L134" s="131"/>
      <c r="M134" s="131"/>
      <c r="N134" s="131"/>
      <c r="O134" s="131"/>
      <c r="P134" s="131"/>
      <c r="Q134" s="131"/>
      <c r="R134" s="131"/>
      <c r="S134" s="131"/>
      <c r="T134" s="131"/>
      <c r="U134" s="131"/>
      <c r="V134" s="131"/>
      <c r="W134" s="131"/>
      <c r="X134" s="131"/>
      <c r="Y134" s="131"/>
      <c r="Z134" s="131"/>
    </row>
    <row r="135" spans="1:26" ht="15.75" customHeight="1">
      <c r="A135" s="131"/>
      <c r="B135" s="131"/>
      <c r="C135" s="131"/>
      <c r="D135" s="131"/>
      <c r="E135" s="131"/>
      <c r="F135" s="131"/>
      <c r="G135" s="131"/>
      <c r="H135" s="131"/>
      <c r="I135" s="131"/>
      <c r="J135" s="131"/>
      <c r="K135" s="131"/>
      <c r="L135" s="131"/>
      <c r="M135" s="131"/>
      <c r="N135" s="131"/>
      <c r="O135" s="131"/>
      <c r="P135" s="131"/>
      <c r="Q135" s="131"/>
      <c r="R135" s="131"/>
      <c r="S135" s="131"/>
      <c r="T135" s="131"/>
      <c r="U135" s="131"/>
      <c r="V135" s="131"/>
      <c r="W135" s="131"/>
      <c r="X135" s="131"/>
      <c r="Y135" s="131"/>
      <c r="Z135" s="131"/>
    </row>
    <row r="136" spans="1:26" ht="15.75" customHeight="1">
      <c r="A136" s="131"/>
      <c r="B136" s="131"/>
      <c r="C136" s="131"/>
      <c r="D136" s="131"/>
      <c r="E136" s="131"/>
      <c r="F136" s="131"/>
      <c r="G136" s="131"/>
      <c r="H136" s="131"/>
      <c r="I136" s="131"/>
      <c r="J136" s="131"/>
      <c r="K136" s="131"/>
      <c r="L136" s="131"/>
      <c r="M136" s="131"/>
      <c r="N136" s="131"/>
      <c r="O136" s="131"/>
      <c r="P136" s="131"/>
      <c r="Q136" s="131"/>
      <c r="R136" s="131"/>
      <c r="S136" s="131"/>
      <c r="T136" s="131"/>
      <c r="U136" s="131"/>
      <c r="V136" s="131"/>
      <c r="W136" s="131"/>
      <c r="X136" s="131"/>
      <c r="Y136" s="131"/>
      <c r="Z136" s="131"/>
    </row>
    <row r="137" spans="1:26" ht="15.75" customHeight="1">
      <c r="A137" s="131"/>
      <c r="B137" s="131"/>
      <c r="C137" s="131"/>
      <c r="D137" s="131"/>
      <c r="E137" s="131"/>
      <c r="F137" s="131"/>
      <c r="G137" s="131"/>
      <c r="H137" s="131"/>
      <c r="I137" s="131"/>
      <c r="J137" s="131"/>
      <c r="K137" s="131"/>
      <c r="L137" s="131"/>
      <c r="M137" s="131"/>
      <c r="N137" s="131"/>
      <c r="O137" s="131"/>
      <c r="P137" s="131"/>
      <c r="Q137" s="131"/>
      <c r="R137" s="131"/>
      <c r="S137" s="131"/>
      <c r="T137" s="131"/>
      <c r="U137" s="131"/>
      <c r="V137" s="131"/>
      <c r="W137" s="131"/>
      <c r="X137" s="131"/>
      <c r="Y137" s="131"/>
      <c r="Z137" s="131"/>
    </row>
    <row r="138" spans="1:26" ht="15.75" customHeight="1">
      <c r="A138" s="131"/>
      <c r="B138" s="131"/>
      <c r="C138" s="131"/>
      <c r="D138" s="131"/>
      <c r="E138" s="131"/>
      <c r="F138" s="131"/>
      <c r="G138" s="131"/>
      <c r="H138" s="131"/>
      <c r="I138" s="131"/>
      <c r="J138" s="131"/>
      <c r="K138" s="131"/>
      <c r="L138" s="131"/>
      <c r="M138" s="131"/>
      <c r="N138" s="131"/>
      <c r="O138" s="131"/>
      <c r="P138" s="131"/>
      <c r="Q138" s="131"/>
      <c r="R138" s="131"/>
      <c r="S138" s="131"/>
      <c r="T138" s="131"/>
      <c r="U138" s="131"/>
      <c r="V138" s="131"/>
      <c r="W138" s="131"/>
      <c r="X138" s="131"/>
      <c r="Y138" s="131"/>
      <c r="Z138" s="131"/>
    </row>
    <row r="139" spans="1:26" ht="15.75" customHeight="1">
      <c r="A139" s="131"/>
      <c r="B139" s="131"/>
      <c r="C139" s="131"/>
      <c r="D139" s="131"/>
      <c r="E139" s="131"/>
      <c r="F139" s="131"/>
      <c r="G139" s="131"/>
      <c r="H139" s="131"/>
      <c r="I139" s="131"/>
      <c r="J139" s="131"/>
      <c r="K139" s="131"/>
      <c r="L139" s="131"/>
      <c r="M139" s="131"/>
      <c r="N139" s="131"/>
      <c r="O139" s="131"/>
      <c r="P139" s="131"/>
      <c r="Q139" s="131"/>
      <c r="R139" s="131"/>
      <c r="S139" s="131"/>
      <c r="T139" s="131"/>
      <c r="U139" s="131"/>
      <c r="V139" s="131"/>
      <c r="W139" s="131"/>
      <c r="X139" s="131"/>
      <c r="Y139" s="131"/>
      <c r="Z139" s="131"/>
    </row>
    <row r="140" spans="1:26" ht="15.75" customHeight="1">
      <c r="A140" s="131"/>
      <c r="B140" s="131"/>
      <c r="C140" s="131"/>
      <c r="D140" s="131"/>
      <c r="E140" s="131"/>
      <c r="F140" s="131"/>
      <c r="G140" s="131"/>
      <c r="H140" s="131"/>
      <c r="I140" s="131"/>
      <c r="J140" s="131"/>
      <c r="K140" s="131"/>
      <c r="L140" s="131"/>
      <c r="M140" s="131"/>
      <c r="N140" s="131"/>
      <c r="O140" s="131"/>
      <c r="P140" s="131"/>
      <c r="Q140" s="131"/>
      <c r="R140" s="131"/>
      <c r="S140" s="131"/>
      <c r="T140" s="131"/>
      <c r="U140" s="131"/>
      <c r="V140" s="131"/>
      <c r="W140" s="131"/>
      <c r="X140" s="131"/>
      <c r="Y140" s="131"/>
      <c r="Z140" s="131"/>
    </row>
    <row r="141" spans="1:26" ht="15.75" customHeight="1">
      <c r="A141" s="131"/>
      <c r="B141" s="131"/>
      <c r="C141" s="131"/>
      <c r="D141" s="131"/>
      <c r="E141" s="131"/>
      <c r="F141" s="131"/>
      <c r="G141" s="131"/>
      <c r="H141" s="131"/>
      <c r="I141" s="131"/>
      <c r="J141" s="131"/>
      <c r="K141" s="131"/>
      <c r="L141" s="131"/>
      <c r="M141" s="131"/>
      <c r="N141" s="131"/>
      <c r="O141" s="131"/>
      <c r="P141" s="131"/>
      <c r="Q141" s="131"/>
      <c r="R141" s="131"/>
      <c r="S141" s="131"/>
      <c r="T141" s="131"/>
      <c r="U141" s="131"/>
      <c r="V141" s="131"/>
      <c r="W141" s="131"/>
      <c r="X141" s="131"/>
      <c r="Y141" s="131"/>
      <c r="Z141" s="131"/>
    </row>
    <row r="142" spans="1:26" ht="15.75" customHeight="1">
      <c r="A142" s="131"/>
      <c r="B142" s="131"/>
      <c r="C142" s="131"/>
      <c r="D142" s="131"/>
      <c r="E142" s="131"/>
      <c r="F142" s="131"/>
      <c r="G142" s="131"/>
      <c r="H142" s="131"/>
      <c r="I142" s="131"/>
      <c r="J142" s="131"/>
      <c r="K142" s="131"/>
      <c r="L142" s="131"/>
      <c r="M142" s="131"/>
      <c r="N142" s="131"/>
      <c r="O142" s="131"/>
      <c r="P142" s="131"/>
      <c r="Q142" s="131"/>
      <c r="R142" s="131"/>
      <c r="S142" s="131"/>
      <c r="T142" s="131"/>
      <c r="U142" s="131"/>
      <c r="V142" s="131"/>
      <c r="W142" s="131"/>
      <c r="X142" s="131"/>
      <c r="Y142" s="131"/>
      <c r="Z142" s="131"/>
    </row>
    <row r="143" spans="1:26" ht="15.75" customHeight="1">
      <c r="A143" s="131"/>
      <c r="B143" s="131"/>
      <c r="C143" s="131"/>
      <c r="D143" s="131"/>
      <c r="E143" s="131"/>
      <c r="F143" s="131"/>
      <c r="G143" s="131"/>
      <c r="H143" s="131"/>
      <c r="I143" s="131"/>
      <c r="J143" s="131"/>
      <c r="K143" s="131"/>
      <c r="L143" s="131"/>
      <c r="M143" s="131"/>
      <c r="N143" s="131"/>
      <c r="O143" s="131"/>
      <c r="P143" s="131"/>
      <c r="Q143" s="131"/>
      <c r="R143" s="131"/>
      <c r="S143" s="131"/>
      <c r="T143" s="131"/>
      <c r="U143" s="131"/>
      <c r="V143" s="131"/>
      <c r="W143" s="131"/>
      <c r="X143" s="131"/>
      <c r="Y143" s="131"/>
      <c r="Z143" s="131"/>
    </row>
    <row r="144" spans="1:26" ht="15.75" customHeight="1">
      <c r="A144" s="131"/>
      <c r="B144" s="131"/>
      <c r="C144" s="131"/>
      <c r="D144" s="131"/>
      <c r="E144" s="131"/>
      <c r="F144" s="131"/>
      <c r="G144" s="131"/>
      <c r="H144" s="131"/>
      <c r="I144" s="131"/>
      <c r="J144" s="131"/>
      <c r="K144" s="131"/>
      <c r="L144" s="131"/>
      <c r="M144" s="131"/>
      <c r="N144" s="131"/>
      <c r="O144" s="131"/>
      <c r="P144" s="131"/>
      <c r="Q144" s="131"/>
      <c r="R144" s="131"/>
      <c r="S144" s="131"/>
      <c r="T144" s="131"/>
      <c r="U144" s="131"/>
      <c r="V144" s="131"/>
      <c r="W144" s="131"/>
      <c r="X144" s="131"/>
      <c r="Y144" s="131"/>
      <c r="Z144" s="131"/>
    </row>
    <row r="145" spans="1:26" ht="15.75" customHeight="1">
      <c r="A145" s="131"/>
      <c r="B145" s="131"/>
      <c r="C145" s="131"/>
      <c r="D145" s="131"/>
      <c r="E145" s="131"/>
      <c r="F145" s="131"/>
      <c r="G145" s="131"/>
      <c r="H145" s="131"/>
      <c r="I145" s="131"/>
      <c r="J145" s="131"/>
      <c r="K145" s="131"/>
      <c r="L145" s="131"/>
      <c r="M145" s="131"/>
      <c r="N145" s="131"/>
      <c r="O145" s="131"/>
      <c r="P145" s="131"/>
      <c r="Q145" s="131"/>
      <c r="R145" s="131"/>
      <c r="S145" s="131"/>
      <c r="T145" s="131"/>
      <c r="U145" s="131"/>
      <c r="V145" s="131"/>
      <c r="W145" s="131"/>
      <c r="X145" s="131"/>
      <c r="Y145" s="131"/>
      <c r="Z145" s="131"/>
    </row>
    <row r="146" spans="1:26" ht="15.75" customHeight="1">
      <c r="A146" s="131"/>
      <c r="B146" s="131"/>
      <c r="C146" s="131"/>
      <c r="D146" s="131"/>
      <c r="E146" s="131"/>
      <c r="F146" s="131"/>
      <c r="G146" s="131"/>
      <c r="H146" s="131"/>
      <c r="I146" s="131"/>
      <c r="J146" s="131"/>
      <c r="K146" s="131"/>
      <c r="L146" s="131"/>
      <c r="M146" s="131"/>
      <c r="N146" s="131"/>
      <c r="O146" s="131"/>
      <c r="P146" s="131"/>
      <c r="Q146" s="131"/>
      <c r="R146" s="131"/>
      <c r="S146" s="131"/>
      <c r="T146" s="131"/>
      <c r="U146" s="131"/>
      <c r="V146" s="131"/>
      <c r="W146" s="131"/>
      <c r="X146" s="131"/>
      <c r="Y146" s="131"/>
      <c r="Z146" s="131"/>
    </row>
    <row r="147" spans="1:26" ht="15.75" customHeight="1">
      <c r="A147" s="131"/>
      <c r="B147" s="131"/>
      <c r="C147" s="131"/>
      <c r="D147" s="131"/>
      <c r="E147" s="131"/>
      <c r="F147" s="131"/>
      <c r="G147" s="131"/>
      <c r="H147" s="131"/>
      <c r="I147" s="131"/>
      <c r="J147" s="131"/>
      <c r="K147" s="131"/>
      <c r="L147" s="131"/>
      <c r="M147" s="131"/>
      <c r="N147" s="131"/>
      <c r="O147" s="131"/>
      <c r="P147" s="131"/>
      <c r="Q147" s="131"/>
      <c r="R147" s="131"/>
      <c r="S147" s="131"/>
      <c r="T147" s="131"/>
      <c r="U147" s="131"/>
      <c r="V147" s="131"/>
      <c r="W147" s="131"/>
      <c r="X147" s="131"/>
      <c r="Y147" s="131"/>
      <c r="Z147" s="131"/>
    </row>
    <row r="148" spans="1:26" ht="15.75" customHeight="1">
      <c r="A148" s="131"/>
      <c r="B148" s="131"/>
      <c r="C148" s="131"/>
      <c r="D148" s="131"/>
      <c r="E148" s="131"/>
      <c r="F148" s="131"/>
      <c r="G148" s="131"/>
      <c r="H148" s="131"/>
      <c r="I148" s="131"/>
      <c r="J148" s="131"/>
      <c r="K148" s="131"/>
      <c r="L148" s="131"/>
      <c r="M148" s="131"/>
      <c r="N148" s="131"/>
      <c r="O148" s="131"/>
      <c r="P148" s="131"/>
      <c r="Q148" s="131"/>
      <c r="R148" s="131"/>
      <c r="S148" s="131"/>
      <c r="T148" s="131"/>
      <c r="U148" s="131"/>
      <c r="V148" s="131"/>
      <c r="W148" s="131"/>
      <c r="X148" s="131"/>
      <c r="Y148" s="131"/>
      <c r="Z148" s="131"/>
    </row>
    <row r="149" spans="1:26" ht="15.75" customHeight="1">
      <c r="A149" s="131"/>
      <c r="B149" s="131"/>
      <c r="C149" s="131"/>
      <c r="D149" s="131"/>
      <c r="E149" s="131"/>
      <c r="F149" s="131"/>
      <c r="G149" s="131"/>
      <c r="H149" s="131"/>
      <c r="I149" s="131"/>
      <c r="J149" s="131"/>
      <c r="K149" s="131"/>
      <c r="L149" s="131"/>
      <c r="M149" s="131"/>
      <c r="N149" s="131"/>
      <c r="O149" s="131"/>
      <c r="P149" s="131"/>
      <c r="Q149" s="131"/>
      <c r="R149" s="131"/>
      <c r="S149" s="131"/>
      <c r="T149" s="131"/>
      <c r="U149" s="131"/>
      <c r="V149" s="131"/>
      <c r="W149" s="131"/>
      <c r="X149" s="131"/>
      <c r="Y149" s="131"/>
      <c r="Z149" s="131"/>
    </row>
    <row r="150" spans="1:26" ht="15.75" customHeight="1">
      <c r="A150" s="131"/>
      <c r="B150" s="131"/>
      <c r="C150" s="131"/>
      <c r="D150" s="131"/>
      <c r="E150" s="131"/>
      <c r="F150" s="131"/>
      <c r="G150" s="131"/>
      <c r="H150" s="131"/>
      <c r="I150" s="131"/>
      <c r="J150" s="131"/>
      <c r="K150" s="131"/>
      <c r="L150" s="131"/>
      <c r="M150" s="131"/>
      <c r="N150" s="131"/>
      <c r="O150" s="131"/>
      <c r="P150" s="131"/>
      <c r="Q150" s="131"/>
      <c r="R150" s="131"/>
      <c r="S150" s="131"/>
      <c r="T150" s="131"/>
      <c r="U150" s="131"/>
      <c r="V150" s="131"/>
      <c r="W150" s="131"/>
      <c r="X150" s="131"/>
      <c r="Y150" s="131"/>
      <c r="Z150" s="131"/>
    </row>
    <row r="151" spans="1:26" ht="15.75" customHeight="1">
      <c r="A151" s="131"/>
      <c r="B151" s="131"/>
      <c r="C151" s="131"/>
      <c r="D151" s="131"/>
      <c r="E151" s="131"/>
      <c r="F151" s="131"/>
      <c r="G151" s="131"/>
      <c r="H151" s="131"/>
      <c r="I151" s="131"/>
      <c r="J151" s="131"/>
      <c r="K151" s="131"/>
      <c r="L151" s="131"/>
      <c r="M151" s="131"/>
      <c r="N151" s="131"/>
      <c r="O151" s="131"/>
      <c r="P151" s="131"/>
      <c r="Q151" s="131"/>
      <c r="R151" s="131"/>
      <c r="S151" s="131"/>
      <c r="T151" s="131"/>
      <c r="U151" s="131"/>
      <c r="V151" s="131"/>
      <c r="W151" s="131"/>
      <c r="X151" s="131"/>
      <c r="Y151" s="131"/>
      <c r="Z151" s="131"/>
    </row>
    <row r="152" spans="1:26" ht="15.75" customHeight="1">
      <c r="A152" s="131"/>
      <c r="B152" s="131"/>
      <c r="C152" s="131"/>
      <c r="D152" s="131"/>
      <c r="E152" s="131"/>
      <c r="F152" s="131"/>
      <c r="G152" s="131"/>
      <c r="H152" s="131"/>
      <c r="I152" s="131"/>
      <c r="J152" s="131"/>
      <c r="K152" s="131"/>
      <c r="L152" s="131"/>
      <c r="M152" s="131"/>
      <c r="N152" s="131"/>
      <c r="O152" s="131"/>
      <c r="P152" s="131"/>
      <c r="Q152" s="131"/>
      <c r="R152" s="131"/>
      <c r="S152" s="131"/>
      <c r="T152" s="131"/>
      <c r="U152" s="131"/>
      <c r="V152" s="131"/>
      <c r="W152" s="131"/>
      <c r="X152" s="131"/>
      <c r="Y152" s="131"/>
      <c r="Z152" s="131"/>
    </row>
    <row r="153" spans="1:26" ht="15.75" customHeight="1">
      <c r="A153" s="131"/>
      <c r="B153" s="131"/>
      <c r="C153" s="131"/>
      <c r="D153" s="131"/>
      <c r="E153" s="131"/>
      <c r="F153" s="131"/>
      <c r="G153" s="131"/>
      <c r="H153" s="131"/>
      <c r="I153" s="131"/>
      <c r="J153" s="131"/>
      <c r="K153" s="131"/>
      <c r="L153" s="131"/>
      <c r="M153" s="131"/>
      <c r="N153" s="131"/>
      <c r="O153" s="131"/>
      <c r="P153" s="131"/>
      <c r="Q153" s="131"/>
      <c r="R153" s="131"/>
      <c r="S153" s="131"/>
      <c r="T153" s="131"/>
      <c r="U153" s="131"/>
      <c r="V153" s="131"/>
      <c r="W153" s="131"/>
      <c r="X153" s="131"/>
      <c r="Y153" s="131"/>
      <c r="Z153" s="131"/>
    </row>
    <row r="154" spans="1:26" ht="15.75" customHeight="1">
      <c r="A154" s="131"/>
      <c r="B154" s="131"/>
      <c r="C154" s="131"/>
      <c r="D154" s="131"/>
      <c r="E154" s="131"/>
      <c r="F154" s="131"/>
      <c r="G154" s="131"/>
      <c r="H154" s="131"/>
      <c r="I154" s="131"/>
      <c r="J154" s="131"/>
      <c r="K154" s="131"/>
      <c r="L154" s="131"/>
      <c r="M154" s="131"/>
      <c r="N154" s="131"/>
      <c r="O154" s="131"/>
      <c r="P154" s="131"/>
      <c r="Q154" s="131"/>
      <c r="R154" s="131"/>
      <c r="S154" s="131"/>
      <c r="T154" s="131"/>
      <c r="U154" s="131"/>
      <c r="V154" s="131"/>
      <c r="W154" s="131"/>
      <c r="X154" s="131"/>
      <c r="Y154" s="131"/>
      <c r="Z154" s="131"/>
    </row>
    <row r="155" spans="1:26" ht="15.75" customHeight="1">
      <c r="A155" s="131"/>
      <c r="B155" s="131"/>
      <c r="C155" s="131"/>
      <c r="D155" s="131"/>
      <c r="E155" s="131"/>
      <c r="F155" s="131"/>
      <c r="G155" s="131"/>
      <c r="H155" s="131"/>
      <c r="I155" s="131"/>
      <c r="J155" s="131"/>
      <c r="K155" s="131"/>
      <c r="L155" s="131"/>
      <c r="M155" s="131"/>
      <c r="N155" s="131"/>
      <c r="O155" s="131"/>
      <c r="P155" s="131"/>
      <c r="Q155" s="131"/>
      <c r="R155" s="131"/>
      <c r="S155" s="131"/>
      <c r="T155" s="131"/>
      <c r="U155" s="131"/>
      <c r="V155" s="131"/>
      <c r="W155" s="131"/>
      <c r="X155" s="131"/>
      <c r="Y155" s="131"/>
      <c r="Z155" s="131"/>
    </row>
    <row r="156" spans="1:26" ht="15.75" customHeight="1">
      <c r="A156" s="131"/>
      <c r="B156" s="131"/>
      <c r="C156" s="131"/>
      <c r="D156" s="131"/>
      <c r="E156" s="131"/>
      <c r="F156" s="131"/>
      <c r="G156" s="131"/>
      <c r="H156" s="131"/>
      <c r="I156" s="131"/>
      <c r="J156" s="131"/>
      <c r="K156" s="131"/>
      <c r="L156" s="131"/>
      <c r="M156" s="131"/>
      <c r="N156" s="131"/>
      <c r="O156" s="131"/>
      <c r="P156" s="131"/>
      <c r="Q156" s="131"/>
      <c r="R156" s="131"/>
      <c r="S156" s="131"/>
      <c r="T156" s="131"/>
      <c r="U156" s="131"/>
      <c r="V156" s="131"/>
      <c r="W156" s="131"/>
      <c r="X156" s="131"/>
      <c r="Y156" s="131"/>
      <c r="Z156" s="131"/>
    </row>
    <row r="157" spans="1:26" ht="15.75" customHeight="1">
      <c r="A157" s="131"/>
      <c r="B157" s="131"/>
      <c r="C157" s="131"/>
      <c r="D157" s="131"/>
      <c r="E157" s="131"/>
      <c r="F157" s="131"/>
      <c r="G157" s="131"/>
      <c r="H157" s="131"/>
      <c r="I157" s="131"/>
      <c r="J157" s="131"/>
      <c r="K157" s="131"/>
      <c r="L157" s="131"/>
      <c r="M157" s="131"/>
      <c r="N157" s="131"/>
      <c r="O157" s="131"/>
      <c r="P157" s="131"/>
      <c r="Q157" s="131"/>
      <c r="R157" s="131"/>
      <c r="S157" s="131"/>
      <c r="T157" s="131"/>
      <c r="U157" s="131"/>
      <c r="V157" s="131"/>
      <c r="W157" s="131"/>
      <c r="X157" s="131"/>
      <c r="Y157" s="131"/>
      <c r="Z157" s="131"/>
    </row>
    <row r="158" spans="1:26" ht="15.75" customHeight="1">
      <c r="A158" s="131"/>
      <c r="B158" s="131"/>
      <c r="C158" s="131"/>
      <c r="D158" s="131"/>
      <c r="E158" s="131"/>
      <c r="F158" s="131"/>
      <c r="G158" s="131"/>
      <c r="H158" s="131"/>
      <c r="I158" s="131"/>
      <c r="J158" s="131"/>
      <c r="K158" s="131"/>
      <c r="L158" s="131"/>
      <c r="M158" s="131"/>
      <c r="N158" s="131"/>
      <c r="O158" s="131"/>
      <c r="P158" s="131"/>
      <c r="Q158" s="131"/>
      <c r="R158" s="131"/>
      <c r="S158" s="131"/>
      <c r="T158" s="131"/>
      <c r="U158" s="131"/>
      <c r="V158" s="131"/>
      <c r="W158" s="131"/>
      <c r="X158" s="131"/>
      <c r="Y158" s="131"/>
      <c r="Z158" s="131"/>
    </row>
    <row r="159" spans="1:26" ht="15.75" customHeight="1">
      <c r="A159" s="131"/>
      <c r="B159" s="131"/>
      <c r="C159" s="131"/>
      <c r="D159" s="131"/>
      <c r="E159" s="131"/>
      <c r="F159" s="131"/>
      <c r="G159" s="131"/>
      <c r="H159" s="131"/>
      <c r="I159" s="131"/>
      <c r="J159" s="131"/>
      <c r="K159" s="131"/>
      <c r="L159" s="131"/>
      <c r="M159" s="131"/>
      <c r="N159" s="131"/>
      <c r="O159" s="131"/>
      <c r="P159" s="131"/>
      <c r="Q159" s="131"/>
      <c r="R159" s="131"/>
      <c r="S159" s="131"/>
      <c r="T159" s="131"/>
      <c r="U159" s="131"/>
      <c r="V159" s="131"/>
      <c r="W159" s="131"/>
      <c r="X159" s="131"/>
      <c r="Y159" s="131"/>
      <c r="Z159" s="131"/>
    </row>
    <row r="160" spans="1:26" ht="15.75" customHeight="1">
      <c r="A160" s="131"/>
      <c r="B160" s="131"/>
      <c r="C160" s="131"/>
      <c r="D160" s="131"/>
      <c r="E160" s="131"/>
      <c r="F160" s="131"/>
      <c r="G160" s="131"/>
      <c r="H160" s="131"/>
      <c r="I160" s="131"/>
      <c r="J160" s="131"/>
      <c r="K160" s="131"/>
      <c r="L160" s="131"/>
      <c r="M160" s="131"/>
      <c r="N160" s="131"/>
      <c r="O160" s="131"/>
      <c r="P160" s="131"/>
      <c r="Q160" s="131"/>
      <c r="R160" s="131"/>
      <c r="S160" s="131"/>
      <c r="T160" s="131"/>
      <c r="U160" s="131"/>
      <c r="V160" s="131"/>
      <c r="W160" s="131"/>
      <c r="X160" s="131"/>
      <c r="Y160" s="131"/>
      <c r="Z160" s="131"/>
    </row>
    <row r="161" spans="1:26" ht="15.75" customHeight="1">
      <c r="A161" s="131"/>
      <c r="B161" s="131"/>
      <c r="C161" s="131"/>
      <c r="D161" s="131"/>
      <c r="E161" s="131"/>
      <c r="F161" s="131"/>
      <c r="G161" s="131"/>
      <c r="H161" s="131"/>
      <c r="I161" s="131"/>
      <c r="J161" s="131"/>
      <c r="K161" s="131"/>
      <c r="L161" s="131"/>
      <c r="M161" s="131"/>
      <c r="N161" s="131"/>
      <c r="O161" s="131"/>
      <c r="P161" s="131"/>
      <c r="Q161" s="131"/>
      <c r="R161" s="131"/>
      <c r="S161" s="131"/>
      <c r="T161" s="131"/>
      <c r="U161" s="131"/>
      <c r="V161" s="131"/>
      <c r="W161" s="131"/>
      <c r="X161" s="131"/>
      <c r="Y161" s="131"/>
      <c r="Z161" s="131"/>
    </row>
    <row r="162" spans="1:26" ht="15.75" customHeight="1">
      <c r="A162" s="131"/>
      <c r="B162" s="131"/>
      <c r="C162" s="131"/>
      <c r="D162" s="131"/>
      <c r="E162" s="131"/>
      <c r="F162" s="131"/>
      <c r="G162" s="131"/>
      <c r="H162" s="131"/>
      <c r="I162" s="131"/>
      <c r="J162" s="131"/>
      <c r="K162" s="131"/>
      <c r="L162" s="131"/>
      <c r="M162" s="131"/>
      <c r="N162" s="131"/>
      <c r="O162" s="131"/>
      <c r="P162" s="131"/>
      <c r="Q162" s="131"/>
      <c r="R162" s="131"/>
      <c r="S162" s="131"/>
      <c r="T162" s="131"/>
      <c r="U162" s="131"/>
      <c r="V162" s="131"/>
      <c r="W162" s="131"/>
      <c r="X162" s="131"/>
      <c r="Y162" s="131"/>
      <c r="Z162" s="131"/>
    </row>
    <row r="163" spans="1:26" ht="15.75" customHeight="1">
      <c r="A163" s="131"/>
      <c r="B163" s="131"/>
      <c r="C163" s="131"/>
      <c r="D163" s="131"/>
      <c r="E163" s="131"/>
      <c r="F163" s="131"/>
      <c r="G163" s="131"/>
      <c r="H163" s="131"/>
      <c r="I163" s="131"/>
      <c r="J163" s="131"/>
      <c r="K163" s="131"/>
      <c r="L163" s="131"/>
      <c r="M163" s="131"/>
      <c r="N163" s="131"/>
      <c r="O163" s="131"/>
      <c r="P163" s="131"/>
      <c r="Q163" s="131"/>
      <c r="R163" s="131"/>
      <c r="S163" s="131"/>
      <c r="T163" s="131"/>
      <c r="U163" s="131"/>
      <c r="V163" s="131"/>
      <c r="W163" s="131"/>
      <c r="X163" s="131"/>
      <c r="Y163" s="131"/>
      <c r="Z163" s="131"/>
    </row>
    <row r="164" spans="1:26" ht="15.75" customHeight="1">
      <c r="A164" s="131"/>
      <c r="B164" s="131"/>
      <c r="C164" s="131"/>
      <c r="D164" s="131"/>
      <c r="E164" s="131"/>
      <c r="F164" s="131"/>
      <c r="G164" s="131"/>
      <c r="H164" s="131"/>
      <c r="I164" s="131"/>
      <c r="J164" s="131"/>
      <c r="K164" s="131"/>
      <c r="L164" s="131"/>
      <c r="M164" s="131"/>
      <c r="N164" s="131"/>
      <c r="O164" s="131"/>
      <c r="P164" s="131"/>
      <c r="Q164" s="131"/>
      <c r="R164" s="131"/>
      <c r="S164" s="131"/>
      <c r="T164" s="131"/>
      <c r="U164" s="131"/>
      <c r="V164" s="131"/>
      <c r="W164" s="131"/>
      <c r="X164" s="131"/>
      <c r="Y164" s="131"/>
      <c r="Z164" s="131"/>
    </row>
    <row r="165" spans="1:26" ht="15.75" customHeight="1">
      <c r="A165" s="131"/>
      <c r="B165" s="131"/>
      <c r="C165" s="131"/>
      <c r="D165" s="131"/>
      <c r="E165" s="131"/>
      <c r="F165" s="131"/>
      <c r="G165" s="131"/>
      <c r="H165" s="131"/>
      <c r="I165" s="131"/>
      <c r="J165" s="131"/>
      <c r="K165" s="131"/>
      <c r="L165" s="131"/>
      <c r="M165" s="131"/>
      <c r="N165" s="131"/>
      <c r="O165" s="131"/>
      <c r="P165" s="131"/>
      <c r="Q165" s="131"/>
      <c r="R165" s="131"/>
      <c r="S165" s="131"/>
      <c r="T165" s="131"/>
      <c r="U165" s="131"/>
      <c r="V165" s="131"/>
      <c r="W165" s="131"/>
      <c r="X165" s="131"/>
      <c r="Y165" s="131"/>
      <c r="Z165" s="131"/>
    </row>
    <row r="166" spans="1:26" ht="15.75" customHeight="1">
      <c r="A166" s="131"/>
      <c r="B166" s="131"/>
      <c r="C166" s="131"/>
      <c r="D166" s="131"/>
      <c r="E166" s="131"/>
      <c r="F166" s="131"/>
      <c r="G166" s="131"/>
      <c r="H166" s="131"/>
      <c r="I166" s="131"/>
      <c r="J166" s="131"/>
      <c r="K166" s="131"/>
      <c r="L166" s="131"/>
      <c r="M166" s="131"/>
      <c r="N166" s="131"/>
      <c r="O166" s="131"/>
      <c r="P166" s="131"/>
      <c r="Q166" s="131"/>
      <c r="R166" s="131"/>
      <c r="S166" s="131"/>
      <c r="T166" s="131"/>
      <c r="U166" s="131"/>
      <c r="V166" s="131"/>
      <c r="W166" s="131"/>
      <c r="X166" s="131"/>
      <c r="Y166" s="131"/>
      <c r="Z166" s="131"/>
    </row>
    <row r="167" spans="1:26" ht="15.75" customHeight="1">
      <c r="A167" s="131"/>
      <c r="B167" s="131"/>
      <c r="C167" s="131"/>
      <c r="D167" s="131"/>
      <c r="E167" s="131"/>
      <c r="F167" s="131"/>
      <c r="G167" s="131"/>
      <c r="H167" s="131"/>
      <c r="I167" s="131"/>
      <c r="J167" s="131"/>
      <c r="K167" s="131"/>
      <c r="L167" s="131"/>
      <c r="M167" s="131"/>
      <c r="N167" s="131"/>
      <c r="O167" s="131"/>
      <c r="P167" s="131"/>
      <c r="Q167" s="131"/>
      <c r="R167" s="131"/>
      <c r="S167" s="131"/>
      <c r="T167" s="131"/>
      <c r="U167" s="131"/>
      <c r="V167" s="131"/>
      <c r="W167" s="131"/>
      <c r="X167" s="131"/>
      <c r="Y167" s="131"/>
      <c r="Z167" s="131"/>
    </row>
    <row r="168" spans="1:26" ht="15.75" customHeight="1">
      <c r="A168" s="131"/>
      <c r="B168" s="131"/>
      <c r="C168" s="131"/>
      <c r="D168" s="131"/>
      <c r="E168" s="131"/>
      <c r="F168" s="131"/>
      <c r="G168" s="131"/>
      <c r="H168" s="131"/>
      <c r="I168" s="131"/>
      <c r="J168" s="131"/>
      <c r="K168" s="131"/>
      <c r="L168" s="131"/>
      <c r="M168" s="131"/>
      <c r="N168" s="131"/>
      <c r="O168" s="131"/>
      <c r="P168" s="131"/>
      <c r="Q168" s="131"/>
      <c r="R168" s="131"/>
      <c r="S168" s="131"/>
      <c r="T168" s="131"/>
      <c r="U168" s="131"/>
      <c r="V168" s="131"/>
      <c r="W168" s="131"/>
      <c r="X168" s="131"/>
      <c r="Y168" s="131"/>
      <c r="Z168" s="131"/>
    </row>
    <row r="169" spans="1:26" ht="15.75" customHeight="1">
      <c r="A169" s="131"/>
      <c r="B169" s="131"/>
      <c r="C169" s="131"/>
      <c r="D169" s="131"/>
      <c r="E169" s="131"/>
      <c r="F169" s="131"/>
      <c r="G169" s="131"/>
      <c r="H169" s="131"/>
      <c r="I169" s="131"/>
      <c r="J169" s="131"/>
      <c r="K169" s="131"/>
      <c r="L169" s="131"/>
      <c r="M169" s="131"/>
      <c r="N169" s="131"/>
      <c r="O169" s="131"/>
      <c r="P169" s="131"/>
      <c r="Q169" s="131"/>
      <c r="R169" s="131"/>
      <c r="S169" s="131"/>
      <c r="T169" s="131"/>
      <c r="U169" s="131"/>
      <c r="V169" s="131"/>
      <c r="W169" s="131"/>
      <c r="X169" s="131"/>
      <c r="Y169" s="131"/>
      <c r="Z169" s="131"/>
    </row>
    <row r="170" spans="1:26" ht="15.75" customHeight="1">
      <c r="A170" s="131"/>
      <c r="B170" s="131"/>
      <c r="C170" s="131"/>
      <c r="D170" s="131"/>
      <c r="E170" s="131"/>
      <c r="F170" s="131"/>
      <c r="G170" s="131"/>
      <c r="H170" s="131"/>
      <c r="I170" s="131"/>
      <c r="J170" s="131"/>
      <c r="K170" s="131"/>
      <c r="L170" s="131"/>
      <c r="M170" s="131"/>
      <c r="N170" s="131"/>
      <c r="O170" s="131"/>
      <c r="P170" s="131"/>
      <c r="Q170" s="131"/>
      <c r="R170" s="131"/>
      <c r="S170" s="131"/>
      <c r="T170" s="131"/>
      <c r="U170" s="131"/>
      <c r="V170" s="131"/>
      <c r="W170" s="131"/>
      <c r="X170" s="131"/>
      <c r="Y170" s="131"/>
      <c r="Z170" s="131"/>
    </row>
    <row r="171" spans="1:26" ht="15.75" customHeight="1">
      <c r="A171" s="131"/>
      <c r="B171" s="131"/>
      <c r="C171" s="131"/>
      <c r="D171" s="131"/>
      <c r="E171" s="131"/>
      <c r="F171" s="131"/>
      <c r="G171" s="131"/>
      <c r="H171" s="131"/>
      <c r="I171" s="131"/>
      <c r="J171" s="131"/>
      <c r="K171" s="131"/>
      <c r="L171" s="131"/>
      <c r="M171" s="131"/>
      <c r="N171" s="131"/>
      <c r="O171" s="131"/>
      <c r="P171" s="131"/>
      <c r="Q171" s="131"/>
      <c r="R171" s="131"/>
      <c r="S171" s="131"/>
      <c r="T171" s="131"/>
      <c r="U171" s="131"/>
      <c r="V171" s="131"/>
      <c r="W171" s="131"/>
      <c r="X171" s="131"/>
      <c r="Y171" s="131"/>
      <c r="Z171" s="131"/>
    </row>
    <row r="172" spans="1:26" ht="15.75" customHeight="1">
      <c r="A172" s="131"/>
      <c r="B172" s="131"/>
      <c r="C172" s="131"/>
      <c r="D172" s="131"/>
      <c r="E172" s="131"/>
      <c r="F172" s="131"/>
      <c r="G172" s="131"/>
      <c r="H172" s="131"/>
      <c r="I172" s="131"/>
      <c r="J172" s="131"/>
      <c r="K172" s="131"/>
      <c r="L172" s="131"/>
      <c r="M172" s="131"/>
      <c r="N172" s="131"/>
      <c r="O172" s="131"/>
      <c r="P172" s="131"/>
      <c r="Q172" s="131"/>
      <c r="R172" s="131"/>
      <c r="S172" s="131"/>
      <c r="T172" s="131"/>
      <c r="U172" s="131"/>
      <c r="V172" s="131"/>
      <c r="W172" s="131"/>
      <c r="X172" s="131"/>
      <c r="Y172" s="131"/>
      <c r="Z172" s="131"/>
    </row>
    <row r="173" spans="1:26" ht="15.75" customHeight="1">
      <c r="A173" s="131"/>
      <c r="B173" s="131"/>
      <c r="C173" s="131"/>
      <c r="D173" s="131"/>
      <c r="E173" s="131"/>
      <c r="F173" s="131"/>
      <c r="G173" s="131"/>
      <c r="H173" s="131"/>
      <c r="I173" s="131"/>
      <c r="J173" s="131"/>
      <c r="K173" s="131"/>
      <c r="L173" s="131"/>
      <c r="M173" s="131"/>
      <c r="N173" s="131"/>
      <c r="O173" s="131"/>
      <c r="P173" s="131"/>
      <c r="Q173" s="131"/>
      <c r="R173" s="131"/>
      <c r="S173" s="131"/>
      <c r="T173" s="131"/>
      <c r="U173" s="131"/>
      <c r="V173" s="131"/>
      <c r="W173" s="131"/>
      <c r="X173" s="131"/>
      <c r="Y173" s="131"/>
      <c r="Z173" s="131"/>
    </row>
    <row r="174" spans="1:26" ht="15.75" customHeight="1">
      <c r="A174" s="131"/>
      <c r="B174" s="131"/>
      <c r="C174" s="131"/>
      <c r="D174" s="131"/>
      <c r="E174" s="131"/>
      <c r="F174" s="131"/>
      <c r="G174" s="131"/>
      <c r="H174" s="131"/>
      <c r="I174" s="131"/>
      <c r="J174" s="131"/>
      <c r="K174" s="131"/>
      <c r="L174" s="131"/>
      <c r="M174" s="131"/>
      <c r="N174" s="131"/>
      <c r="O174" s="131"/>
      <c r="P174" s="131"/>
      <c r="Q174" s="131"/>
      <c r="R174" s="131"/>
      <c r="S174" s="131"/>
      <c r="T174" s="131"/>
      <c r="U174" s="131"/>
      <c r="V174" s="131"/>
      <c r="W174" s="131"/>
      <c r="X174" s="131"/>
      <c r="Y174" s="131"/>
      <c r="Z174" s="131"/>
    </row>
    <row r="175" spans="1:26" ht="15.75" customHeight="1">
      <c r="A175" s="131"/>
      <c r="B175" s="131"/>
      <c r="C175" s="131"/>
      <c r="D175" s="131"/>
      <c r="E175" s="131"/>
      <c r="F175" s="131"/>
      <c r="G175" s="131"/>
      <c r="H175" s="131"/>
      <c r="I175" s="131"/>
      <c r="J175" s="131"/>
      <c r="K175" s="131"/>
      <c r="L175" s="131"/>
      <c r="M175" s="131"/>
      <c r="N175" s="131"/>
      <c r="O175" s="131"/>
      <c r="P175" s="131"/>
      <c r="Q175" s="131"/>
      <c r="R175" s="131"/>
      <c r="S175" s="131"/>
      <c r="T175" s="131"/>
      <c r="U175" s="131"/>
      <c r="V175" s="131"/>
      <c r="W175" s="131"/>
      <c r="X175" s="131"/>
      <c r="Y175" s="131"/>
      <c r="Z175" s="131"/>
    </row>
    <row r="176" spans="1:26" ht="15.75" customHeight="1">
      <c r="A176" s="131"/>
      <c r="B176" s="131"/>
      <c r="C176" s="131"/>
      <c r="D176" s="131"/>
      <c r="E176" s="131"/>
      <c r="F176" s="131"/>
      <c r="G176" s="131"/>
      <c r="H176" s="131"/>
      <c r="I176" s="131"/>
      <c r="J176" s="131"/>
      <c r="K176" s="131"/>
      <c r="L176" s="131"/>
      <c r="M176" s="131"/>
      <c r="N176" s="131"/>
      <c r="O176" s="131"/>
      <c r="P176" s="131"/>
      <c r="Q176" s="131"/>
      <c r="R176" s="131"/>
      <c r="S176" s="131"/>
      <c r="T176" s="131"/>
      <c r="U176" s="131"/>
      <c r="V176" s="131"/>
      <c r="W176" s="131"/>
      <c r="X176" s="131"/>
      <c r="Y176" s="131"/>
      <c r="Z176" s="131"/>
    </row>
    <row r="177" spans="1:26" ht="15.75" customHeight="1">
      <c r="A177" s="131"/>
      <c r="B177" s="131"/>
      <c r="C177" s="131"/>
      <c r="D177" s="131"/>
      <c r="E177" s="131"/>
      <c r="F177" s="131"/>
      <c r="G177" s="131"/>
      <c r="H177" s="131"/>
      <c r="I177" s="131"/>
      <c r="J177" s="131"/>
      <c r="K177" s="131"/>
      <c r="L177" s="131"/>
      <c r="M177" s="131"/>
      <c r="N177" s="131"/>
      <c r="O177" s="131"/>
      <c r="P177" s="131"/>
      <c r="Q177" s="131"/>
      <c r="R177" s="131"/>
      <c r="S177" s="131"/>
      <c r="T177" s="131"/>
      <c r="U177" s="131"/>
      <c r="V177" s="131"/>
      <c r="W177" s="131"/>
      <c r="X177" s="131"/>
      <c r="Y177" s="131"/>
      <c r="Z177" s="131"/>
    </row>
    <row r="178" spans="1:26" ht="15.75" customHeight="1">
      <c r="A178" s="131"/>
      <c r="B178" s="131"/>
      <c r="C178" s="131"/>
      <c r="D178" s="131"/>
      <c r="E178" s="131"/>
      <c r="F178" s="131"/>
      <c r="G178" s="131"/>
      <c r="H178" s="131"/>
      <c r="I178" s="131"/>
      <c r="J178" s="131"/>
      <c r="K178" s="131"/>
      <c r="L178" s="131"/>
      <c r="M178" s="131"/>
      <c r="N178" s="131"/>
      <c r="O178" s="131"/>
      <c r="P178" s="131"/>
      <c r="Q178" s="131"/>
      <c r="R178" s="131"/>
      <c r="S178" s="131"/>
      <c r="T178" s="131"/>
      <c r="U178" s="131"/>
      <c r="V178" s="131"/>
      <c r="W178" s="131"/>
      <c r="X178" s="131"/>
      <c r="Y178" s="131"/>
      <c r="Z178" s="131"/>
    </row>
    <row r="179" spans="1:26" ht="15.75" customHeight="1">
      <c r="A179" s="131"/>
      <c r="B179" s="131"/>
      <c r="C179" s="131"/>
      <c r="D179" s="131"/>
      <c r="E179" s="131"/>
      <c r="F179" s="131"/>
      <c r="G179" s="131"/>
      <c r="H179" s="131"/>
      <c r="I179" s="131"/>
      <c r="J179" s="131"/>
      <c r="K179" s="131"/>
      <c r="L179" s="131"/>
      <c r="M179" s="131"/>
      <c r="N179" s="131"/>
      <c r="O179" s="131"/>
      <c r="P179" s="131"/>
      <c r="Q179" s="131"/>
      <c r="R179" s="131"/>
      <c r="S179" s="131"/>
      <c r="T179" s="131"/>
      <c r="U179" s="131"/>
      <c r="V179" s="131"/>
      <c r="W179" s="131"/>
      <c r="X179" s="131"/>
      <c r="Y179" s="131"/>
      <c r="Z179" s="131"/>
    </row>
    <row r="180" spans="1:26" ht="15.75" customHeight="1">
      <c r="A180" s="131"/>
      <c r="B180" s="131"/>
      <c r="C180" s="131"/>
      <c r="D180" s="131"/>
      <c r="E180" s="131"/>
      <c r="F180" s="131"/>
      <c r="G180" s="131"/>
      <c r="H180" s="131"/>
      <c r="I180" s="131"/>
      <c r="J180" s="131"/>
      <c r="K180" s="131"/>
      <c r="L180" s="131"/>
      <c r="M180" s="131"/>
      <c r="N180" s="131"/>
      <c r="O180" s="131"/>
      <c r="P180" s="131"/>
      <c r="Q180" s="131"/>
      <c r="R180" s="131"/>
      <c r="S180" s="131"/>
      <c r="T180" s="131"/>
      <c r="U180" s="131"/>
      <c r="V180" s="131"/>
      <c r="W180" s="131"/>
      <c r="X180" s="131"/>
      <c r="Y180" s="131"/>
      <c r="Z180" s="131"/>
    </row>
    <row r="181" spans="1:26" ht="15.75" customHeight="1">
      <c r="A181" s="131"/>
      <c r="B181" s="131"/>
      <c r="C181" s="131"/>
      <c r="D181" s="131"/>
      <c r="E181" s="131"/>
      <c r="F181" s="131"/>
      <c r="G181" s="131"/>
      <c r="H181" s="131"/>
      <c r="I181" s="131"/>
      <c r="J181" s="131"/>
      <c r="K181" s="131"/>
      <c r="L181" s="131"/>
      <c r="M181" s="131"/>
      <c r="N181" s="131"/>
      <c r="O181" s="131"/>
      <c r="P181" s="131"/>
      <c r="Q181" s="131"/>
      <c r="R181" s="131"/>
      <c r="S181" s="131"/>
      <c r="T181" s="131"/>
      <c r="U181" s="131"/>
      <c r="V181" s="131"/>
      <c r="W181" s="131"/>
      <c r="X181" s="131"/>
      <c r="Y181" s="131"/>
      <c r="Z181" s="131"/>
    </row>
    <row r="182" spans="1:26" ht="15.75" customHeight="1">
      <c r="A182" s="131"/>
      <c r="B182" s="131"/>
      <c r="C182" s="131"/>
      <c r="D182" s="131"/>
      <c r="E182" s="131"/>
      <c r="F182" s="131"/>
      <c r="G182" s="131"/>
      <c r="H182" s="131"/>
      <c r="I182" s="131"/>
      <c r="J182" s="131"/>
      <c r="K182" s="131"/>
      <c r="L182" s="131"/>
      <c r="M182" s="131"/>
      <c r="N182" s="131"/>
      <c r="O182" s="131"/>
      <c r="P182" s="131"/>
      <c r="Q182" s="131"/>
      <c r="R182" s="131"/>
      <c r="S182" s="131"/>
      <c r="T182" s="131"/>
      <c r="U182" s="131"/>
      <c r="V182" s="131"/>
      <c r="W182" s="131"/>
      <c r="X182" s="131"/>
      <c r="Y182" s="131"/>
      <c r="Z182" s="131"/>
    </row>
    <row r="183" spans="1:26" ht="15.75" customHeight="1">
      <c r="A183" s="131"/>
      <c r="B183" s="131"/>
      <c r="C183" s="131"/>
      <c r="D183" s="131"/>
      <c r="E183" s="131"/>
      <c r="F183" s="131"/>
      <c r="G183" s="131"/>
      <c r="H183" s="131"/>
      <c r="I183" s="131"/>
      <c r="J183" s="131"/>
      <c r="K183" s="131"/>
      <c r="L183" s="131"/>
      <c r="M183" s="131"/>
      <c r="N183" s="131"/>
      <c r="O183" s="131"/>
      <c r="P183" s="131"/>
      <c r="Q183" s="131"/>
      <c r="R183" s="131"/>
      <c r="S183" s="131"/>
      <c r="T183" s="131"/>
      <c r="U183" s="131"/>
      <c r="V183" s="131"/>
      <c r="W183" s="131"/>
      <c r="X183" s="131"/>
      <c r="Y183" s="131"/>
      <c r="Z183" s="131"/>
    </row>
    <row r="184" spans="1:26" ht="15.75" customHeight="1">
      <c r="A184" s="131"/>
      <c r="B184" s="131"/>
      <c r="C184" s="131"/>
      <c r="D184" s="131"/>
      <c r="E184" s="131"/>
      <c r="F184" s="131"/>
      <c r="G184" s="131"/>
      <c r="H184" s="131"/>
      <c r="I184" s="131"/>
      <c r="J184" s="131"/>
      <c r="K184" s="131"/>
      <c r="L184" s="131"/>
      <c r="M184" s="131"/>
      <c r="N184" s="131"/>
      <c r="O184" s="131"/>
      <c r="P184" s="131"/>
      <c r="Q184" s="131"/>
      <c r="R184" s="131"/>
      <c r="S184" s="131"/>
      <c r="T184" s="131"/>
      <c r="U184" s="131"/>
      <c r="V184" s="131"/>
      <c r="W184" s="131"/>
      <c r="X184" s="131"/>
      <c r="Y184" s="131"/>
      <c r="Z184" s="131"/>
    </row>
    <row r="185" spans="1:26" ht="15.75" customHeight="1">
      <c r="A185" s="131"/>
      <c r="B185" s="131"/>
      <c r="C185" s="131"/>
      <c r="D185" s="131"/>
      <c r="E185" s="131"/>
      <c r="F185" s="131"/>
      <c r="G185" s="131"/>
      <c r="H185" s="131"/>
      <c r="I185" s="131"/>
      <c r="J185" s="131"/>
      <c r="K185" s="131"/>
      <c r="L185" s="131"/>
      <c r="M185" s="131"/>
      <c r="N185" s="131"/>
      <c r="O185" s="131"/>
      <c r="P185" s="131"/>
      <c r="Q185" s="131"/>
      <c r="R185" s="131"/>
      <c r="S185" s="131"/>
      <c r="T185" s="131"/>
      <c r="U185" s="131"/>
      <c r="V185" s="131"/>
      <c r="W185" s="131"/>
      <c r="X185" s="131"/>
      <c r="Y185" s="131"/>
      <c r="Z185" s="131"/>
    </row>
    <row r="186" spans="1:26" ht="15.75" customHeight="1">
      <c r="A186" s="131"/>
      <c r="B186" s="131"/>
      <c r="C186" s="131"/>
      <c r="D186" s="131"/>
      <c r="E186" s="131"/>
      <c r="F186" s="131"/>
      <c r="G186" s="131"/>
      <c r="H186" s="131"/>
      <c r="I186" s="131"/>
      <c r="J186" s="131"/>
      <c r="K186" s="131"/>
      <c r="L186" s="131"/>
      <c r="M186" s="131"/>
      <c r="N186" s="131"/>
      <c r="O186" s="131"/>
      <c r="P186" s="131"/>
      <c r="Q186" s="131"/>
      <c r="R186" s="131"/>
      <c r="S186" s="131"/>
      <c r="T186" s="131"/>
      <c r="U186" s="131"/>
      <c r="V186" s="131"/>
      <c r="W186" s="131"/>
      <c r="X186" s="131"/>
      <c r="Y186" s="131"/>
      <c r="Z186" s="131"/>
    </row>
    <row r="187" spans="1:26" ht="15.75" customHeight="1">
      <c r="A187" s="131"/>
      <c r="B187" s="131"/>
      <c r="C187" s="131"/>
      <c r="D187" s="131"/>
      <c r="E187" s="131"/>
      <c r="F187" s="131"/>
      <c r="G187" s="131"/>
      <c r="H187" s="131"/>
      <c r="I187" s="131"/>
      <c r="J187" s="131"/>
      <c r="K187" s="131"/>
      <c r="L187" s="131"/>
      <c r="M187" s="131"/>
      <c r="N187" s="131"/>
      <c r="O187" s="131"/>
      <c r="P187" s="131"/>
      <c r="Q187" s="131"/>
      <c r="R187" s="131"/>
      <c r="S187" s="131"/>
      <c r="T187" s="131"/>
      <c r="U187" s="131"/>
      <c r="V187" s="131"/>
      <c r="W187" s="131"/>
      <c r="X187" s="131"/>
      <c r="Y187" s="131"/>
      <c r="Z187" s="131"/>
    </row>
    <row r="188" spans="1:26" ht="15.75" customHeight="1">
      <c r="A188" s="131"/>
      <c r="B188" s="131"/>
      <c r="C188" s="131"/>
      <c r="D188" s="131"/>
      <c r="E188" s="131"/>
      <c r="F188" s="131"/>
      <c r="G188" s="131"/>
      <c r="H188" s="131"/>
      <c r="I188" s="131"/>
      <c r="J188" s="131"/>
      <c r="K188" s="131"/>
      <c r="L188" s="131"/>
      <c r="M188" s="131"/>
      <c r="N188" s="131"/>
      <c r="O188" s="131"/>
      <c r="P188" s="131"/>
      <c r="Q188" s="131"/>
      <c r="R188" s="131"/>
      <c r="S188" s="131"/>
      <c r="T188" s="131"/>
      <c r="U188" s="131"/>
      <c r="V188" s="131"/>
      <c r="W188" s="131"/>
      <c r="X188" s="131"/>
      <c r="Y188" s="131"/>
      <c r="Z188" s="131"/>
    </row>
    <row r="189" spans="1:26" ht="15.75" customHeight="1">
      <c r="A189" s="131"/>
      <c r="B189" s="131"/>
      <c r="C189" s="131"/>
      <c r="D189" s="131"/>
      <c r="E189" s="131"/>
      <c r="F189" s="131"/>
      <c r="G189" s="131"/>
      <c r="H189" s="131"/>
      <c r="I189" s="131"/>
      <c r="J189" s="131"/>
      <c r="K189" s="131"/>
      <c r="L189" s="131"/>
      <c r="M189" s="131"/>
      <c r="N189" s="131"/>
      <c r="O189" s="131"/>
      <c r="P189" s="131"/>
      <c r="Q189" s="131"/>
      <c r="R189" s="131"/>
      <c r="S189" s="131"/>
      <c r="T189" s="131"/>
      <c r="U189" s="131"/>
      <c r="V189" s="131"/>
      <c r="W189" s="131"/>
      <c r="X189" s="131"/>
      <c r="Y189" s="131"/>
      <c r="Z189" s="131"/>
    </row>
    <row r="190" spans="1:26" ht="15.75" customHeight="1">
      <c r="A190" s="131"/>
      <c r="B190" s="131"/>
      <c r="C190" s="131"/>
      <c r="D190" s="131"/>
      <c r="E190" s="131"/>
      <c r="F190" s="131"/>
      <c r="G190" s="131"/>
      <c r="H190" s="131"/>
      <c r="I190" s="131"/>
      <c r="J190" s="131"/>
      <c r="K190" s="131"/>
      <c r="L190" s="131"/>
      <c r="M190" s="131"/>
      <c r="N190" s="131"/>
      <c r="O190" s="131"/>
      <c r="P190" s="131"/>
      <c r="Q190" s="131"/>
      <c r="R190" s="131"/>
      <c r="S190" s="131"/>
      <c r="T190" s="131"/>
      <c r="U190" s="131"/>
      <c r="V190" s="131"/>
      <c r="W190" s="131"/>
      <c r="X190" s="131"/>
      <c r="Y190" s="131"/>
      <c r="Z190" s="131"/>
    </row>
    <row r="191" spans="1:26" ht="15.75" customHeight="1">
      <c r="A191" s="131"/>
      <c r="B191" s="131"/>
      <c r="C191" s="131"/>
      <c r="D191" s="131"/>
      <c r="E191" s="131"/>
      <c r="F191" s="131"/>
      <c r="G191" s="131"/>
      <c r="H191" s="131"/>
      <c r="I191" s="131"/>
      <c r="J191" s="131"/>
      <c r="K191" s="131"/>
      <c r="L191" s="131"/>
      <c r="M191" s="131"/>
      <c r="N191" s="131"/>
      <c r="O191" s="131"/>
      <c r="P191" s="131"/>
      <c r="Q191" s="131"/>
      <c r="R191" s="131"/>
      <c r="S191" s="131"/>
      <c r="T191" s="131"/>
      <c r="U191" s="131"/>
      <c r="V191" s="131"/>
      <c r="W191" s="131"/>
      <c r="X191" s="131"/>
      <c r="Y191" s="131"/>
      <c r="Z191" s="131"/>
    </row>
    <row r="192" spans="1:26" ht="15.75" customHeight="1">
      <c r="A192" s="131"/>
      <c r="B192" s="131"/>
      <c r="C192" s="131"/>
      <c r="D192" s="131"/>
      <c r="E192" s="131"/>
      <c r="F192" s="131"/>
      <c r="G192" s="131"/>
      <c r="H192" s="131"/>
      <c r="I192" s="131"/>
      <c r="J192" s="131"/>
      <c r="K192" s="131"/>
      <c r="L192" s="131"/>
      <c r="M192" s="131"/>
      <c r="N192" s="131"/>
      <c r="O192" s="131"/>
      <c r="P192" s="131"/>
      <c r="Q192" s="131"/>
      <c r="R192" s="131"/>
      <c r="S192" s="131"/>
      <c r="T192" s="131"/>
      <c r="U192" s="131"/>
      <c r="V192" s="131"/>
      <c r="W192" s="131"/>
      <c r="X192" s="131"/>
      <c r="Y192" s="131"/>
      <c r="Z192" s="131"/>
    </row>
    <row r="193" spans="1:26" ht="15.75" customHeight="1">
      <c r="A193" s="131"/>
      <c r="B193" s="131"/>
      <c r="C193" s="131"/>
      <c r="D193" s="131"/>
      <c r="E193" s="131"/>
      <c r="F193" s="131"/>
      <c r="G193" s="131"/>
      <c r="H193" s="131"/>
      <c r="I193" s="131"/>
      <c r="J193" s="131"/>
      <c r="K193" s="131"/>
      <c r="L193" s="131"/>
      <c r="M193" s="131"/>
      <c r="N193" s="131"/>
      <c r="O193" s="131"/>
      <c r="P193" s="131"/>
      <c r="Q193" s="131"/>
      <c r="R193" s="131"/>
      <c r="S193" s="131"/>
      <c r="T193" s="131"/>
      <c r="U193" s="131"/>
      <c r="V193" s="131"/>
      <c r="W193" s="131"/>
      <c r="X193" s="131"/>
      <c r="Y193" s="131"/>
      <c r="Z193" s="131"/>
    </row>
    <row r="194" spans="1:26" ht="15.75" customHeight="1">
      <c r="A194" s="131"/>
      <c r="B194" s="131"/>
      <c r="C194" s="131"/>
      <c r="D194" s="131"/>
      <c r="E194" s="131"/>
      <c r="F194" s="131"/>
      <c r="G194" s="131"/>
      <c r="H194" s="131"/>
      <c r="I194" s="131"/>
      <c r="J194" s="131"/>
      <c r="K194" s="131"/>
      <c r="L194" s="131"/>
      <c r="M194" s="131"/>
      <c r="N194" s="131"/>
      <c r="O194" s="131"/>
      <c r="P194" s="131"/>
      <c r="Q194" s="131"/>
      <c r="R194" s="131"/>
      <c r="S194" s="131"/>
      <c r="T194" s="131"/>
      <c r="U194" s="131"/>
      <c r="V194" s="131"/>
      <c r="W194" s="131"/>
      <c r="X194" s="131"/>
      <c r="Y194" s="131"/>
      <c r="Z194" s="131"/>
    </row>
    <row r="195" spans="1:26" ht="15.75" customHeight="1">
      <c r="A195" s="131"/>
      <c r="B195" s="131"/>
      <c r="C195" s="131"/>
      <c r="D195" s="131"/>
      <c r="E195" s="131"/>
      <c r="F195" s="131"/>
      <c r="G195" s="131"/>
      <c r="H195" s="131"/>
      <c r="I195" s="131"/>
      <c r="J195" s="131"/>
      <c r="K195" s="131"/>
      <c r="L195" s="131"/>
      <c r="M195" s="131"/>
      <c r="N195" s="131"/>
      <c r="O195" s="131"/>
      <c r="P195" s="131"/>
      <c r="Q195" s="131"/>
      <c r="R195" s="131"/>
      <c r="S195" s="131"/>
      <c r="T195" s="131"/>
      <c r="U195" s="131"/>
      <c r="V195" s="131"/>
      <c r="W195" s="131"/>
      <c r="X195" s="131"/>
      <c r="Y195" s="131"/>
      <c r="Z195" s="131"/>
    </row>
    <row r="196" spans="1:26" ht="15.75" customHeight="1">
      <c r="A196" s="131"/>
      <c r="B196" s="131"/>
      <c r="C196" s="131"/>
      <c r="D196" s="131"/>
      <c r="E196" s="131"/>
      <c r="F196" s="131"/>
      <c r="G196" s="131"/>
      <c r="H196" s="131"/>
      <c r="I196" s="131"/>
      <c r="J196" s="131"/>
      <c r="K196" s="131"/>
      <c r="L196" s="131"/>
      <c r="M196" s="131"/>
      <c r="N196" s="131"/>
      <c r="O196" s="131"/>
      <c r="P196" s="131"/>
      <c r="Q196" s="131"/>
      <c r="R196" s="131"/>
      <c r="S196" s="131"/>
      <c r="T196" s="131"/>
      <c r="U196" s="131"/>
      <c r="V196" s="131"/>
      <c r="W196" s="131"/>
      <c r="X196" s="131"/>
      <c r="Y196" s="131"/>
      <c r="Z196" s="131"/>
    </row>
    <row r="197" spans="1:26" ht="15.75" customHeight="1">
      <c r="A197" s="131"/>
      <c r="B197" s="131"/>
      <c r="C197" s="131"/>
      <c r="D197" s="131"/>
      <c r="E197" s="131"/>
      <c r="F197" s="131"/>
      <c r="G197" s="131"/>
      <c r="H197" s="131"/>
      <c r="I197" s="131"/>
      <c r="J197" s="131"/>
      <c r="K197" s="131"/>
      <c r="L197" s="131"/>
      <c r="M197" s="131"/>
      <c r="N197" s="131"/>
      <c r="O197" s="131"/>
      <c r="P197" s="131"/>
      <c r="Q197" s="131"/>
      <c r="R197" s="131"/>
      <c r="S197" s="131"/>
      <c r="T197" s="131"/>
      <c r="U197" s="131"/>
      <c r="V197" s="131"/>
      <c r="W197" s="131"/>
      <c r="X197" s="131"/>
      <c r="Y197" s="131"/>
      <c r="Z197" s="131"/>
    </row>
    <row r="198" spans="1:26" ht="15.75" customHeight="1">
      <c r="A198" s="131"/>
      <c r="B198" s="131"/>
      <c r="C198" s="131"/>
      <c r="D198" s="131"/>
      <c r="E198" s="131"/>
      <c r="F198" s="131"/>
      <c r="G198" s="131"/>
      <c r="H198" s="131"/>
      <c r="I198" s="131"/>
      <c r="J198" s="131"/>
      <c r="K198" s="131"/>
      <c r="L198" s="131"/>
      <c r="M198" s="131"/>
      <c r="N198" s="131"/>
      <c r="O198" s="131"/>
      <c r="P198" s="131"/>
      <c r="Q198" s="131"/>
      <c r="R198" s="131"/>
      <c r="S198" s="131"/>
      <c r="T198" s="131"/>
      <c r="U198" s="131"/>
      <c r="V198" s="131"/>
      <c r="W198" s="131"/>
      <c r="X198" s="131"/>
      <c r="Y198" s="131"/>
      <c r="Z198" s="131"/>
    </row>
    <row r="199" spans="1:26" ht="15.75" customHeight="1">
      <c r="A199" s="131"/>
      <c r="B199" s="131"/>
      <c r="C199" s="131"/>
      <c r="D199" s="131"/>
      <c r="E199" s="131"/>
      <c r="F199" s="131"/>
      <c r="G199" s="131"/>
      <c r="H199" s="131"/>
      <c r="I199" s="131"/>
      <c r="J199" s="131"/>
      <c r="K199" s="131"/>
      <c r="L199" s="131"/>
      <c r="M199" s="131"/>
      <c r="N199" s="131"/>
      <c r="O199" s="131"/>
      <c r="P199" s="131"/>
      <c r="Q199" s="131"/>
      <c r="R199" s="131"/>
      <c r="S199" s="131"/>
      <c r="T199" s="131"/>
      <c r="U199" s="131"/>
      <c r="V199" s="131"/>
      <c r="W199" s="131"/>
      <c r="X199" s="131"/>
      <c r="Y199" s="131"/>
      <c r="Z199" s="131"/>
    </row>
    <row r="200" spans="1:26" ht="15.75" customHeight="1">
      <c r="A200" s="131"/>
      <c r="B200" s="131"/>
      <c r="C200" s="131"/>
      <c r="D200" s="131"/>
      <c r="E200" s="131"/>
      <c r="F200" s="131"/>
      <c r="G200" s="131"/>
      <c r="H200" s="131"/>
      <c r="I200" s="131"/>
      <c r="J200" s="131"/>
      <c r="K200" s="131"/>
      <c r="L200" s="131"/>
      <c r="M200" s="131"/>
      <c r="N200" s="131"/>
      <c r="O200" s="131"/>
      <c r="P200" s="131"/>
      <c r="Q200" s="131"/>
      <c r="R200" s="131"/>
      <c r="S200" s="131"/>
      <c r="T200" s="131"/>
      <c r="U200" s="131"/>
      <c r="V200" s="131"/>
      <c r="W200" s="131"/>
      <c r="X200" s="131"/>
      <c r="Y200" s="131"/>
      <c r="Z200" s="131"/>
    </row>
    <row r="201" spans="1:26" ht="15.75" customHeight="1">
      <c r="A201" s="131"/>
      <c r="B201" s="131"/>
      <c r="C201" s="131"/>
      <c r="D201" s="131"/>
      <c r="E201" s="131"/>
      <c r="F201" s="131"/>
      <c r="G201" s="131"/>
      <c r="H201" s="131"/>
      <c r="I201" s="131"/>
      <c r="J201" s="131"/>
      <c r="K201" s="131"/>
      <c r="L201" s="131"/>
      <c r="M201" s="131"/>
      <c r="N201" s="131"/>
      <c r="O201" s="131"/>
      <c r="P201" s="131"/>
      <c r="Q201" s="131"/>
      <c r="R201" s="131"/>
      <c r="S201" s="131"/>
      <c r="T201" s="131"/>
      <c r="U201" s="131"/>
      <c r="V201" s="131"/>
      <c r="W201" s="131"/>
      <c r="X201" s="131"/>
      <c r="Y201" s="131"/>
      <c r="Z201" s="131"/>
    </row>
    <row r="202" spans="1:26" ht="15.75" customHeight="1">
      <c r="A202" s="131"/>
      <c r="B202" s="131"/>
      <c r="C202" s="131"/>
      <c r="D202" s="131"/>
      <c r="E202" s="131"/>
      <c r="F202" s="131"/>
      <c r="G202" s="131"/>
      <c r="H202" s="131"/>
      <c r="I202" s="131"/>
      <c r="J202" s="131"/>
      <c r="K202" s="131"/>
      <c r="L202" s="131"/>
      <c r="M202" s="131"/>
      <c r="N202" s="131"/>
      <c r="O202" s="131"/>
      <c r="P202" s="131"/>
      <c r="Q202" s="131"/>
      <c r="R202" s="131"/>
      <c r="S202" s="131"/>
      <c r="T202" s="131"/>
      <c r="U202" s="131"/>
      <c r="V202" s="131"/>
      <c r="W202" s="131"/>
      <c r="X202" s="131"/>
      <c r="Y202" s="131"/>
      <c r="Z202" s="131"/>
    </row>
    <row r="203" spans="1:26" ht="15.75" customHeight="1">
      <c r="A203" s="131"/>
      <c r="B203" s="131"/>
      <c r="C203" s="131"/>
      <c r="D203" s="131"/>
      <c r="E203" s="131"/>
      <c r="F203" s="131"/>
      <c r="G203" s="131"/>
      <c r="H203" s="131"/>
      <c r="I203" s="131"/>
      <c r="J203" s="131"/>
      <c r="K203" s="131"/>
      <c r="L203" s="131"/>
      <c r="M203" s="131"/>
      <c r="N203" s="131"/>
      <c r="O203" s="131"/>
      <c r="P203" s="131"/>
      <c r="Q203" s="131"/>
      <c r="R203" s="131"/>
      <c r="S203" s="131"/>
      <c r="T203" s="131"/>
      <c r="U203" s="131"/>
      <c r="V203" s="131"/>
      <c r="W203" s="131"/>
      <c r="X203" s="131"/>
      <c r="Y203" s="131"/>
      <c r="Z203" s="131"/>
    </row>
    <row r="204" spans="1:26" ht="15.75" customHeight="1">
      <c r="A204" s="131"/>
      <c r="B204" s="131"/>
      <c r="C204" s="131"/>
      <c r="D204" s="131"/>
      <c r="E204" s="131"/>
      <c r="F204" s="131"/>
      <c r="G204" s="131"/>
      <c r="H204" s="131"/>
      <c r="I204" s="131"/>
      <c r="J204" s="131"/>
      <c r="K204" s="131"/>
      <c r="L204" s="131"/>
      <c r="M204" s="131"/>
      <c r="N204" s="131"/>
      <c r="O204" s="131"/>
      <c r="P204" s="131"/>
      <c r="Q204" s="131"/>
      <c r="R204" s="131"/>
      <c r="S204" s="131"/>
      <c r="T204" s="131"/>
      <c r="U204" s="131"/>
      <c r="V204" s="131"/>
      <c r="W204" s="131"/>
      <c r="X204" s="131"/>
      <c r="Y204" s="131"/>
      <c r="Z204" s="131"/>
    </row>
    <row r="205" spans="1:26" ht="15.75" customHeight="1">
      <c r="A205" s="131"/>
      <c r="B205" s="131"/>
      <c r="C205" s="131"/>
      <c r="D205" s="131"/>
      <c r="E205" s="131"/>
      <c r="F205" s="131"/>
      <c r="G205" s="131"/>
      <c r="H205" s="131"/>
      <c r="I205" s="131"/>
      <c r="J205" s="131"/>
      <c r="K205" s="131"/>
      <c r="L205" s="131"/>
      <c r="M205" s="131"/>
      <c r="N205" s="131"/>
      <c r="O205" s="131"/>
      <c r="P205" s="131"/>
      <c r="Q205" s="131"/>
      <c r="R205" s="131"/>
      <c r="S205" s="131"/>
      <c r="T205" s="131"/>
      <c r="U205" s="131"/>
      <c r="V205" s="131"/>
      <c r="W205" s="131"/>
      <c r="X205" s="131"/>
      <c r="Y205" s="131"/>
      <c r="Z205" s="131"/>
    </row>
    <row r="206" spans="1:26" ht="15.75" customHeight="1">
      <c r="A206" s="131"/>
      <c r="B206" s="131"/>
      <c r="C206" s="131"/>
      <c r="D206" s="131"/>
      <c r="E206" s="131"/>
      <c r="F206" s="131"/>
      <c r="G206" s="131"/>
      <c r="H206" s="131"/>
      <c r="I206" s="131"/>
      <c r="J206" s="131"/>
      <c r="K206" s="131"/>
      <c r="L206" s="131"/>
      <c r="M206" s="131"/>
      <c r="N206" s="131"/>
      <c r="O206" s="131"/>
      <c r="P206" s="131"/>
      <c r="Q206" s="131"/>
      <c r="R206" s="131"/>
      <c r="S206" s="131"/>
      <c r="T206" s="131"/>
      <c r="U206" s="131"/>
      <c r="V206" s="131"/>
      <c r="W206" s="131"/>
      <c r="X206" s="131"/>
      <c r="Y206" s="131"/>
      <c r="Z206" s="131"/>
    </row>
    <row r="207" spans="1:26" ht="15.75" customHeight="1">
      <c r="A207" s="131"/>
      <c r="B207" s="131"/>
      <c r="C207" s="131"/>
      <c r="D207" s="131"/>
      <c r="E207" s="131"/>
      <c r="F207" s="131"/>
      <c r="G207" s="131"/>
      <c r="H207" s="131"/>
      <c r="I207" s="131"/>
      <c r="J207" s="131"/>
      <c r="K207" s="131"/>
      <c r="L207" s="131"/>
      <c r="M207" s="131"/>
      <c r="N207" s="131"/>
      <c r="O207" s="131"/>
      <c r="P207" s="131"/>
      <c r="Q207" s="131"/>
      <c r="R207" s="131"/>
      <c r="S207" s="131"/>
      <c r="T207" s="131"/>
      <c r="U207" s="131"/>
      <c r="V207" s="131"/>
      <c r="W207" s="131"/>
      <c r="X207" s="131"/>
      <c r="Y207" s="131"/>
      <c r="Z207" s="131"/>
    </row>
    <row r="208" spans="1:26" ht="15.75" customHeight="1">
      <c r="A208" s="131"/>
      <c r="B208" s="131"/>
      <c r="C208" s="131"/>
      <c r="D208" s="131"/>
      <c r="E208" s="131"/>
      <c r="F208" s="131"/>
      <c r="G208" s="131"/>
      <c r="H208" s="131"/>
      <c r="I208" s="131"/>
      <c r="J208" s="131"/>
      <c r="K208" s="131"/>
      <c r="L208" s="131"/>
      <c r="M208" s="131"/>
      <c r="N208" s="131"/>
      <c r="O208" s="131"/>
      <c r="P208" s="131"/>
      <c r="Q208" s="131"/>
      <c r="R208" s="131"/>
      <c r="S208" s="131"/>
      <c r="T208" s="131"/>
      <c r="U208" s="131"/>
      <c r="V208" s="131"/>
      <c r="W208" s="131"/>
      <c r="X208" s="131"/>
      <c r="Y208" s="131"/>
      <c r="Z208" s="131"/>
    </row>
    <row r="209" spans="1:26" ht="15.75" customHeight="1">
      <c r="A209" s="131"/>
      <c r="B209" s="131"/>
      <c r="C209" s="131"/>
      <c r="D209" s="131"/>
      <c r="E209" s="131"/>
      <c r="F209" s="131"/>
      <c r="G209" s="131"/>
      <c r="H209" s="131"/>
      <c r="I209" s="131"/>
      <c r="J209" s="131"/>
      <c r="K209" s="131"/>
      <c r="L209" s="131"/>
      <c r="M209" s="131"/>
      <c r="N209" s="131"/>
      <c r="O209" s="131"/>
      <c r="P209" s="131"/>
      <c r="Q209" s="131"/>
      <c r="R209" s="131"/>
      <c r="S209" s="131"/>
      <c r="T209" s="131"/>
      <c r="U209" s="131"/>
      <c r="V209" s="131"/>
      <c r="W209" s="131"/>
      <c r="X209" s="131"/>
      <c r="Y209" s="131"/>
      <c r="Z209" s="131"/>
    </row>
    <row r="210" spans="1:26" ht="15.75" customHeight="1">
      <c r="A210" s="131"/>
      <c r="B210" s="131"/>
      <c r="C210" s="131"/>
      <c r="D210" s="131"/>
      <c r="E210" s="131"/>
      <c r="F210" s="131"/>
      <c r="G210" s="131"/>
      <c r="H210" s="131"/>
      <c r="I210" s="131"/>
      <c r="J210" s="131"/>
      <c r="K210" s="131"/>
      <c r="L210" s="131"/>
      <c r="M210" s="131"/>
      <c r="N210" s="131"/>
      <c r="O210" s="131"/>
      <c r="P210" s="131"/>
      <c r="Q210" s="131"/>
      <c r="R210" s="131"/>
      <c r="S210" s="131"/>
      <c r="T210" s="131"/>
      <c r="U210" s="131"/>
      <c r="V210" s="131"/>
      <c r="W210" s="131"/>
      <c r="X210" s="131"/>
      <c r="Y210" s="131"/>
      <c r="Z210" s="131"/>
    </row>
    <row r="211" spans="1:26" ht="15.75" customHeight="1">
      <c r="A211" s="131"/>
      <c r="B211" s="131"/>
      <c r="C211" s="131"/>
      <c r="D211" s="131"/>
      <c r="E211" s="131"/>
      <c r="F211" s="131"/>
      <c r="G211" s="131"/>
      <c r="H211" s="131"/>
      <c r="I211" s="131"/>
      <c r="J211" s="131"/>
      <c r="K211" s="131"/>
      <c r="L211" s="131"/>
      <c r="M211" s="131"/>
      <c r="N211" s="131"/>
      <c r="O211" s="131"/>
      <c r="P211" s="131"/>
      <c r="Q211" s="131"/>
      <c r="R211" s="131"/>
      <c r="S211" s="131"/>
      <c r="T211" s="131"/>
      <c r="U211" s="131"/>
      <c r="V211" s="131"/>
      <c r="W211" s="131"/>
      <c r="X211" s="131"/>
      <c r="Y211" s="131"/>
      <c r="Z211" s="131"/>
    </row>
    <row r="212" spans="1:26" ht="15.75" customHeight="1">
      <c r="A212" s="131"/>
      <c r="B212" s="131"/>
      <c r="C212" s="131"/>
      <c r="D212" s="131"/>
      <c r="E212" s="131"/>
      <c r="F212" s="131"/>
      <c r="G212" s="131"/>
      <c r="H212" s="131"/>
      <c r="I212" s="131"/>
      <c r="J212" s="131"/>
      <c r="K212" s="131"/>
      <c r="L212" s="131"/>
      <c r="M212" s="131"/>
      <c r="N212" s="131"/>
      <c r="O212" s="131"/>
      <c r="P212" s="131"/>
      <c r="Q212" s="131"/>
      <c r="R212" s="131"/>
      <c r="S212" s="131"/>
      <c r="T212" s="131"/>
      <c r="U212" s="131"/>
      <c r="V212" s="131"/>
      <c r="W212" s="131"/>
      <c r="X212" s="131"/>
      <c r="Y212" s="131"/>
      <c r="Z212" s="131"/>
    </row>
    <row r="213" spans="1:26" ht="15.75" customHeight="1">
      <c r="A213" s="131"/>
      <c r="B213" s="131"/>
      <c r="C213" s="131"/>
      <c r="D213" s="131"/>
      <c r="E213" s="131"/>
      <c r="F213" s="131"/>
      <c r="G213" s="131"/>
      <c r="H213" s="131"/>
      <c r="I213" s="131"/>
      <c r="J213" s="131"/>
      <c r="K213" s="131"/>
      <c r="L213" s="131"/>
      <c r="M213" s="131"/>
      <c r="N213" s="131"/>
      <c r="O213" s="131"/>
      <c r="P213" s="131"/>
      <c r="Q213" s="131"/>
      <c r="R213" s="131"/>
      <c r="S213" s="131"/>
      <c r="T213" s="131"/>
      <c r="U213" s="131"/>
      <c r="V213" s="131"/>
      <c r="W213" s="131"/>
      <c r="X213" s="131"/>
      <c r="Y213" s="131"/>
      <c r="Z213" s="131"/>
    </row>
    <row r="214" spans="1:26" ht="15.75" customHeight="1">
      <c r="A214" s="131"/>
      <c r="B214" s="131"/>
      <c r="C214" s="131"/>
      <c r="D214" s="131"/>
      <c r="E214" s="131"/>
      <c r="F214" s="131"/>
      <c r="G214" s="131"/>
      <c r="H214" s="131"/>
      <c r="I214" s="131"/>
      <c r="J214" s="131"/>
      <c r="K214" s="131"/>
      <c r="L214" s="131"/>
      <c r="M214" s="131"/>
      <c r="N214" s="131"/>
      <c r="O214" s="131"/>
      <c r="P214" s="131"/>
      <c r="Q214" s="131"/>
      <c r="R214" s="131"/>
      <c r="S214" s="131"/>
      <c r="T214" s="131"/>
      <c r="U214" s="131"/>
      <c r="V214" s="131"/>
      <c r="W214" s="131"/>
      <c r="X214" s="131"/>
      <c r="Y214" s="131"/>
      <c r="Z214" s="131"/>
    </row>
    <row r="215" spans="1:26" ht="15.75" customHeight="1">
      <c r="A215" s="131"/>
      <c r="B215" s="131"/>
      <c r="C215" s="131"/>
      <c r="D215" s="131"/>
      <c r="E215" s="131"/>
      <c r="F215" s="131"/>
      <c r="G215" s="131"/>
      <c r="H215" s="131"/>
      <c r="I215" s="131"/>
      <c r="J215" s="131"/>
      <c r="K215" s="131"/>
      <c r="L215" s="131"/>
      <c r="M215" s="131"/>
      <c r="N215" s="131"/>
      <c r="O215" s="131"/>
      <c r="P215" s="131"/>
      <c r="Q215" s="131"/>
      <c r="R215" s="131"/>
      <c r="S215" s="131"/>
      <c r="T215" s="131"/>
      <c r="U215" s="131"/>
      <c r="V215" s="131"/>
      <c r="W215" s="131"/>
      <c r="X215" s="131"/>
      <c r="Y215" s="131"/>
      <c r="Z215" s="131"/>
    </row>
    <row r="216" spans="1:26" ht="15.75" customHeight="1">
      <c r="A216" s="131"/>
      <c r="B216" s="131"/>
      <c r="C216" s="131"/>
      <c r="D216" s="131"/>
      <c r="E216" s="131"/>
      <c r="F216" s="131"/>
      <c r="G216" s="131"/>
      <c r="H216" s="131"/>
      <c r="I216" s="131"/>
      <c r="J216" s="131"/>
      <c r="K216" s="131"/>
      <c r="L216" s="131"/>
      <c r="M216" s="131"/>
      <c r="N216" s="131"/>
      <c r="O216" s="131"/>
      <c r="P216" s="131"/>
      <c r="Q216" s="131"/>
      <c r="R216" s="131"/>
      <c r="S216" s="131"/>
      <c r="T216" s="131"/>
      <c r="U216" s="131"/>
      <c r="V216" s="131"/>
      <c r="W216" s="131"/>
      <c r="X216" s="131"/>
      <c r="Y216" s="131"/>
      <c r="Z216" s="131"/>
    </row>
    <row r="217" spans="1:26" ht="15.75" customHeight="1">
      <c r="A217" s="131"/>
      <c r="B217" s="131"/>
      <c r="C217" s="131"/>
      <c r="D217" s="131"/>
      <c r="E217" s="131"/>
      <c r="F217" s="131"/>
      <c r="G217" s="131"/>
      <c r="H217" s="131"/>
      <c r="I217" s="131"/>
      <c r="J217" s="131"/>
      <c r="K217" s="131"/>
      <c r="L217" s="131"/>
      <c r="M217" s="131"/>
      <c r="N217" s="131"/>
      <c r="O217" s="131"/>
      <c r="P217" s="131"/>
      <c r="Q217" s="131"/>
      <c r="R217" s="131"/>
      <c r="S217" s="131"/>
      <c r="T217" s="131"/>
      <c r="U217" s="131"/>
      <c r="V217" s="131"/>
      <c r="W217" s="131"/>
      <c r="X217" s="131"/>
      <c r="Y217" s="131"/>
      <c r="Z217" s="131"/>
    </row>
    <row r="218" spans="1:26" ht="15.75" customHeight="1">
      <c r="A218" s="131"/>
      <c r="B218" s="131"/>
      <c r="C218" s="131"/>
      <c r="D218" s="131"/>
      <c r="E218" s="131"/>
      <c r="F218" s="131"/>
      <c r="G218" s="131"/>
      <c r="H218" s="131"/>
      <c r="I218" s="131"/>
      <c r="J218" s="131"/>
      <c r="K218" s="131"/>
      <c r="L218" s="131"/>
      <c r="M218" s="131"/>
      <c r="N218" s="131"/>
      <c r="O218" s="131"/>
      <c r="P218" s="131"/>
      <c r="Q218" s="131"/>
      <c r="R218" s="131"/>
      <c r="S218" s="131"/>
      <c r="T218" s="131"/>
      <c r="U218" s="131"/>
      <c r="V218" s="131"/>
      <c r="W218" s="131"/>
      <c r="X218" s="131"/>
      <c r="Y218" s="131"/>
      <c r="Z218" s="131"/>
    </row>
    <row r="219" spans="1:26" ht="15.75" customHeight="1">
      <c r="A219" s="131"/>
      <c r="B219" s="131"/>
      <c r="C219" s="131"/>
      <c r="D219" s="131"/>
      <c r="E219" s="131"/>
      <c r="F219" s="131"/>
      <c r="G219" s="131"/>
      <c r="H219" s="131"/>
      <c r="I219" s="131"/>
      <c r="J219" s="131"/>
      <c r="K219" s="131"/>
      <c r="L219" s="131"/>
      <c r="M219" s="131"/>
      <c r="N219" s="131"/>
      <c r="O219" s="131"/>
      <c r="P219" s="131"/>
      <c r="Q219" s="131"/>
      <c r="R219" s="131"/>
      <c r="S219" s="131"/>
      <c r="T219" s="131"/>
      <c r="U219" s="131"/>
      <c r="V219" s="131"/>
      <c r="W219" s="131"/>
      <c r="X219" s="131"/>
      <c r="Y219" s="131"/>
      <c r="Z219" s="131"/>
    </row>
    <row r="220" spans="1:26" ht="15.75" customHeight="1">
      <c r="A220" s="131"/>
      <c r="B220" s="131"/>
      <c r="C220" s="131"/>
      <c r="D220" s="131"/>
      <c r="E220" s="131"/>
      <c r="F220" s="131"/>
      <c r="G220" s="131"/>
      <c r="H220" s="131"/>
      <c r="I220" s="131"/>
      <c r="J220" s="131"/>
      <c r="K220" s="131"/>
      <c r="L220" s="131"/>
      <c r="M220" s="131"/>
      <c r="N220" s="131"/>
      <c r="O220" s="131"/>
      <c r="P220" s="131"/>
      <c r="Q220" s="131"/>
      <c r="R220" s="131"/>
      <c r="S220" s="131"/>
      <c r="T220" s="131"/>
      <c r="U220" s="131"/>
      <c r="V220" s="131"/>
      <c r="W220" s="131"/>
      <c r="X220" s="131"/>
      <c r="Y220" s="131"/>
      <c r="Z220" s="131"/>
    </row>
    <row r="221" spans="1:26" ht="15.75" customHeight="1">
      <c r="A221" s="131"/>
      <c r="B221" s="131"/>
      <c r="C221" s="131"/>
      <c r="D221" s="131"/>
      <c r="E221" s="131"/>
      <c r="F221" s="131"/>
      <c r="G221" s="131"/>
      <c r="H221" s="131"/>
      <c r="I221" s="131"/>
      <c r="J221" s="131"/>
      <c r="K221" s="131"/>
      <c r="L221" s="131"/>
      <c r="M221" s="131"/>
      <c r="N221" s="131"/>
      <c r="O221" s="131"/>
      <c r="P221" s="131"/>
      <c r="Q221" s="131"/>
      <c r="R221" s="131"/>
      <c r="S221" s="131"/>
      <c r="T221" s="131"/>
      <c r="U221" s="131"/>
      <c r="V221" s="131"/>
      <c r="W221" s="131"/>
      <c r="X221" s="131"/>
      <c r="Y221" s="131"/>
      <c r="Z221" s="131"/>
    </row>
    <row r="222" spans="1:26" ht="15.75" customHeight="1">
      <c r="A222" s="131"/>
      <c r="B222" s="131"/>
      <c r="C222" s="131"/>
      <c r="D222" s="131"/>
      <c r="E222" s="131"/>
      <c r="F222" s="131"/>
      <c r="G222" s="131"/>
      <c r="H222" s="131"/>
      <c r="I222" s="131"/>
      <c r="J222" s="131"/>
      <c r="K222" s="131"/>
      <c r="L222" s="131"/>
      <c r="M222" s="131"/>
      <c r="N222" s="131"/>
      <c r="O222" s="131"/>
      <c r="P222" s="131"/>
      <c r="Q222" s="131"/>
      <c r="R222" s="131"/>
      <c r="S222" s="131"/>
      <c r="T222" s="131"/>
      <c r="U222" s="131"/>
      <c r="V222" s="131"/>
      <c r="W222" s="131"/>
      <c r="X222" s="131"/>
      <c r="Y222" s="131"/>
      <c r="Z222" s="131"/>
    </row>
    <row r="223" spans="1:26" ht="15.75" customHeight="1">
      <c r="A223" s="131"/>
      <c r="B223" s="131"/>
      <c r="C223" s="131"/>
      <c r="D223" s="131"/>
      <c r="E223" s="131"/>
      <c r="F223" s="131"/>
      <c r="G223" s="131"/>
      <c r="H223" s="131"/>
      <c r="I223" s="131"/>
      <c r="J223" s="131"/>
      <c r="K223" s="131"/>
      <c r="L223" s="131"/>
      <c r="M223" s="131"/>
      <c r="N223" s="131"/>
      <c r="O223" s="131"/>
      <c r="P223" s="131"/>
      <c r="Q223" s="131"/>
      <c r="R223" s="131"/>
      <c r="S223" s="131"/>
      <c r="T223" s="131"/>
      <c r="U223" s="131"/>
      <c r="V223" s="131"/>
      <c r="W223" s="131"/>
      <c r="X223" s="131"/>
      <c r="Y223" s="131"/>
      <c r="Z223" s="131"/>
    </row>
    <row r="224" spans="1:26" ht="15.75" customHeight="1">
      <c r="A224" s="131"/>
      <c r="B224" s="131"/>
      <c r="C224" s="131"/>
      <c r="D224" s="131"/>
      <c r="E224" s="131"/>
      <c r="F224" s="131"/>
      <c r="G224" s="131"/>
      <c r="H224" s="131"/>
      <c r="I224" s="131"/>
      <c r="J224" s="131"/>
      <c r="K224" s="131"/>
      <c r="L224" s="131"/>
      <c r="M224" s="131"/>
      <c r="N224" s="131"/>
      <c r="O224" s="131"/>
      <c r="P224" s="131"/>
      <c r="Q224" s="131"/>
      <c r="R224" s="131"/>
      <c r="S224" s="131"/>
      <c r="T224" s="131"/>
      <c r="U224" s="131"/>
      <c r="V224" s="131"/>
      <c r="W224" s="131"/>
      <c r="X224" s="131"/>
      <c r="Y224" s="131"/>
      <c r="Z224" s="131"/>
    </row>
    <row r="225" spans="1:26" ht="15.75" customHeight="1">
      <c r="A225" s="131"/>
      <c r="B225" s="131"/>
      <c r="C225" s="131"/>
      <c r="D225" s="131"/>
      <c r="E225" s="131"/>
      <c r="F225" s="131"/>
      <c r="G225" s="131"/>
      <c r="H225" s="131"/>
      <c r="I225" s="131"/>
      <c r="J225" s="131"/>
      <c r="K225" s="131"/>
      <c r="L225" s="131"/>
      <c r="M225" s="131"/>
      <c r="N225" s="131"/>
      <c r="O225" s="131"/>
      <c r="P225" s="131"/>
      <c r="Q225" s="131"/>
      <c r="R225" s="131"/>
      <c r="S225" s="131"/>
      <c r="T225" s="131"/>
      <c r="U225" s="131"/>
      <c r="V225" s="131"/>
      <c r="W225" s="131"/>
      <c r="X225" s="131"/>
      <c r="Y225" s="131"/>
      <c r="Z225" s="131"/>
    </row>
    <row r="226" spans="1:26" ht="15.75" customHeight="1">
      <c r="A226" s="131"/>
      <c r="B226" s="131"/>
      <c r="C226" s="131"/>
      <c r="D226" s="131"/>
      <c r="E226" s="131"/>
      <c r="F226" s="131"/>
      <c r="G226" s="131"/>
      <c r="H226" s="131"/>
      <c r="I226" s="131"/>
      <c r="J226" s="131"/>
      <c r="K226" s="131"/>
      <c r="L226" s="131"/>
      <c r="M226" s="131"/>
      <c r="N226" s="131"/>
      <c r="O226" s="131"/>
      <c r="P226" s="131"/>
      <c r="Q226" s="131"/>
      <c r="R226" s="131"/>
      <c r="S226" s="131"/>
      <c r="T226" s="131"/>
      <c r="U226" s="131"/>
      <c r="V226" s="131"/>
      <c r="W226" s="131"/>
      <c r="X226" s="131"/>
      <c r="Y226" s="131"/>
      <c r="Z226" s="131"/>
    </row>
    <row r="227" spans="1:26" ht="15.75" customHeight="1">
      <c r="A227" s="131"/>
      <c r="B227" s="131"/>
      <c r="C227" s="131"/>
      <c r="D227" s="131"/>
      <c r="E227" s="131"/>
      <c r="F227" s="131"/>
      <c r="G227" s="131"/>
      <c r="H227" s="131"/>
      <c r="I227" s="131"/>
      <c r="J227" s="131"/>
      <c r="K227" s="131"/>
      <c r="L227" s="131"/>
      <c r="M227" s="131"/>
      <c r="N227" s="131"/>
      <c r="O227" s="131"/>
      <c r="P227" s="131"/>
      <c r="Q227" s="131"/>
      <c r="R227" s="131"/>
      <c r="S227" s="131"/>
      <c r="T227" s="131"/>
      <c r="U227" s="131"/>
      <c r="V227" s="131"/>
      <c r="W227" s="131"/>
      <c r="X227" s="131"/>
      <c r="Y227" s="131"/>
      <c r="Z227" s="131"/>
    </row>
    <row r="228" spans="1:26" ht="15.75" customHeight="1">
      <c r="A228" s="131"/>
      <c r="B228" s="131"/>
      <c r="C228" s="131"/>
      <c r="D228" s="131"/>
      <c r="E228" s="131"/>
      <c r="F228" s="131"/>
      <c r="G228" s="131"/>
      <c r="H228" s="131"/>
      <c r="I228" s="131"/>
      <c r="J228" s="131"/>
      <c r="K228" s="131"/>
      <c r="L228" s="131"/>
      <c r="M228" s="131"/>
      <c r="N228" s="131"/>
      <c r="O228" s="131"/>
      <c r="P228" s="131"/>
      <c r="Q228" s="131"/>
      <c r="R228" s="131"/>
      <c r="S228" s="131"/>
      <c r="T228" s="131"/>
      <c r="U228" s="131"/>
      <c r="V228" s="131"/>
      <c r="W228" s="131"/>
      <c r="X228" s="131"/>
      <c r="Y228" s="131"/>
      <c r="Z228" s="131"/>
    </row>
    <row r="229" spans="1:26" ht="15.75" customHeight="1">
      <c r="A229" s="131"/>
      <c r="B229" s="131"/>
      <c r="C229" s="131"/>
      <c r="D229" s="131"/>
      <c r="E229" s="131"/>
      <c r="F229" s="131"/>
      <c r="G229" s="131"/>
      <c r="H229" s="131"/>
      <c r="I229" s="131"/>
      <c r="J229" s="131"/>
      <c r="K229" s="131"/>
      <c r="L229" s="131"/>
      <c r="M229" s="131"/>
      <c r="N229" s="131"/>
      <c r="O229" s="131"/>
      <c r="P229" s="131"/>
      <c r="Q229" s="131"/>
      <c r="R229" s="131"/>
      <c r="S229" s="131"/>
      <c r="T229" s="131"/>
      <c r="U229" s="131"/>
      <c r="V229" s="131"/>
      <c r="W229" s="131"/>
      <c r="X229" s="131"/>
      <c r="Y229" s="131"/>
      <c r="Z229" s="131"/>
    </row>
    <row r="230" spans="1:26" ht="15.75" customHeight="1">
      <c r="A230" s="131"/>
      <c r="B230" s="131"/>
      <c r="C230" s="131"/>
      <c r="D230" s="131"/>
      <c r="E230" s="131"/>
      <c r="F230" s="131"/>
      <c r="G230" s="131"/>
      <c r="H230" s="131"/>
      <c r="I230" s="131"/>
      <c r="J230" s="131"/>
      <c r="K230" s="131"/>
      <c r="L230" s="131"/>
      <c r="M230" s="131"/>
      <c r="N230" s="131"/>
      <c r="O230" s="131"/>
      <c r="P230" s="131"/>
      <c r="Q230" s="131"/>
      <c r="R230" s="131"/>
      <c r="S230" s="131"/>
      <c r="T230" s="131"/>
      <c r="U230" s="131"/>
      <c r="V230" s="131"/>
      <c r="W230" s="131"/>
      <c r="X230" s="131"/>
      <c r="Y230" s="131"/>
      <c r="Z230" s="131"/>
    </row>
    <row r="231" spans="1:26" ht="15.75" customHeight="1">
      <c r="A231" s="131"/>
      <c r="B231" s="131"/>
      <c r="C231" s="131"/>
      <c r="D231" s="131"/>
      <c r="E231" s="131"/>
      <c r="F231" s="131"/>
      <c r="G231" s="131"/>
      <c r="H231" s="131"/>
      <c r="I231" s="131"/>
      <c r="J231" s="131"/>
      <c r="K231" s="131"/>
      <c r="L231" s="131"/>
      <c r="M231" s="131"/>
      <c r="N231" s="131"/>
      <c r="O231" s="131"/>
      <c r="P231" s="131"/>
      <c r="Q231" s="131"/>
      <c r="R231" s="131"/>
      <c r="S231" s="131"/>
      <c r="T231" s="131"/>
      <c r="U231" s="131"/>
      <c r="V231" s="131"/>
      <c r="W231" s="131"/>
      <c r="X231" s="131"/>
      <c r="Y231" s="131"/>
      <c r="Z231" s="131"/>
    </row>
    <row r="232" spans="1:26" ht="15.75" customHeight="1">
      <c r="A232" s="131"/>
      <c r="B232" s="131"/>
      <c r="C232" s="131"/>
      <c r="D232" s="131"/>
      <c r="E232" s="131"/>
      <c r="F232" s="131"/>
      <c r="G232" s="131"/>
      <c r="H232" s="131"/>
      <c r="I232" s="131"/>
      <c r="J232" s="131"/>
      <c r="K232" s="131"/>
      <c r="L232" s="131"/>
      <c r="M232" s="131"/>
      <c r="N232" s="131"/>
      <c r="O232" s="131"/>
      <c r="P232" s="131"/>
      <c r="Q232" s="131"/>
      <c r="R232" s="131"/>
      <c r="S232" s="131"/>
      <c r="T232" s="131"/>
      <c r="U232" s="131"/>
      <c r="V232" s="131"/>
      <c r="W232" s="131"/>
      <c r="X232" s="131"/>
      <c r="Y232" s="131"/>
      <c r="Z232" s="131"/>
    </row>
  </sheetData>
  <mergeCells count="34">
    <mergeCell ref="E29:G29"/>
    <mergeCell ref="B30:H30"/>
    <mergeCell ref="B32:H32"/>
    <mergeCell ref="F25:G25"/>
    <mergeCell ref="D26:E26"/>
    <mergeCell ref="F26:G26"/>
    <mergeCell ref="D27:E27"/>
    <mergeCell ref="F27:G27"/>
    <mergeCell ref="C29:D29"/>
    <mergeCell ref="E31:F31"/>
    <mergeCell ref="D25:E25"/>
    <mergeCell ref="D24:E24"/>
    <mergeCell ref="F24:G24"/>
    <mergeCell ref="C19:D19"/>
    <mergeCell ref="B21:H21"/>
    <mergeCell ref="D23:E23"/>
    <mergeCell ref="F23:G23"/>
    <mergeCell ref="B2:H2"/>
    <mergeCell ref="B6:H7"/>
    <mergeCell ref="B8:H8"/>
    <mergeCell ref="B9:H10"/>
    <mergeCell ref="C12:D12"/>
    <mergeCell ref="E12:F12"/>
    <mergeCell ref="C16:C18"/>
    <mergeCell ref="E17:F17"/>
    <mergeCell ref="E16:F16"/>
    <mergeCell ref="E19:F19"/>
    <mergeCell ref="E13:F13"/>
    <mergeCell ref="E18:F18"/>
    <mergeCell ref="E14:F14"/>
    <mergeCell ref="C15:D15"/>
    <mergeCell ref="E15:F15"/>
    <mergeCell ref="C13:D13"/>
    <mergeCell ref="C14:D14"/>
  </mergeCells>
  <pageMargins left="0.7" right="0.7" top="0.75" bottom="0.75" header="0" footer="0"/>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239"/>
  <sheetViews>
    <sheetView showGridLines="0" workbookViewId="0">
      <pane xSplit="1" ySplit="4" topLeftCell="B17" activePane="bottomRight" state="frozen"/>
      <selection pane="topRight" activeCell="B1" sqref="B1"/>
      <selection pane="bottomLeft" activeCell="A5" sqref="A5"/>
      <selection pane="bottomRight" activeCell="G20" sqref="G20"/>
    </sheetView>
  </sheetViews>
  <sheetFormatPr baseColWidth="10" defaultColWidth="14.453125" defaultRowHeight="15" customHeight="1"/>
  <cols>
    <col min="1" max="1" width="3.453125" customWidth="1"/>
    <col min="2" max="2" width="36.453125" customWidth="1"/>
    <col min="3" max="3" width="67.1796875" customWidth="1"/>
    <col min="4" max="23" width="11.453125" customWidth="1"/>
  </cols>
  <sheetData>
    <row r="1" spans="1:23" ht="16.5" customHeight="1">
      <c r="A1" s="23"/>
      <c r="B1" s="23"/>
      <c r="C1" s="24"/>
      <c r="D1" s="23"/>
      <c r="E1" s="23"/>
      <c r="F1" s="23"/>
      <c r="G1" s="23"/>
      <c r="H1" s="23"/>
      <c r="I1" s="23"/>
      <c r="J1" s="23"/>
      <c r="K1" s="23"/>
      <c r="L1" s="23"/>
      <c r="M1" s="23"/>
      <c r="N1" s="23"/>
      <c r="O1" s="23"/>
      <c r="P1" s="23"/>
      <c r="Q1" s="23"/>
      <c r="R1" s="23"/>
      <c r="S1" s="23"/>
      <c r="T1" s="23"/>
      <c r="U1" s="23"/>
      <c r="V1" s="23"/>
      <c r="W1" s="23"/>
    </row>
    <row r="2" spans="1:23" ht="16.5" customHeight="1">
      <c r="A2" s="23"/>
      <c r="B2" s="323" t="s">
        <v>38</v>
      </c>
      <c r="C2" s="324"/>
      <c r="D2" s="25"/>
      <c r="E2" s="25"/>
      <c r="F2" s="25"/>
      <c r="G2" s="25"/>
      <c r="H2" s="25"/>
      <c r="I2" s="25"/>
      <c r="J2" s="25"/>
      <c r="K2" s="25"/>
      <c r="L2" s="25"/>
      <c r="M2" s="23"/>
      <c r="N2" s="23"/>
      <c r="O2" s="23"/>
      <c r="P2" s="23"/>
      <c r="Q2" s="23"/>
      <c r="R2" s="23"/>
      <c r="S2" s="23"/>
      <c r="T2" s="23"/>
      <c r="U2" s="23"/>
      <c r="V2" s="23"/>
      <c r="W2" s="23"/>
    </row>
    <row r="3" spans="1:23" ht="16.5" customHeight="1">
      <c r="A3" s="23"/>
      <c r="B3" s="23"/>
      <c r="C3" s="24"/>
      <c r="D3" s="23"/>
      <c r="E3" s="23"/>
      <c r="F3" s="23"/>
      <c r="G3" s="23"/>
      <c r="H3" s="23"/>
      <c r="I3" s="23"/>
      <c r="J3" s="23"/>
      <c r="K3" s="23"/>
      <c r="L3" s="23"/>
      <c r="M3" s="23"/>
      <c r="N3" s="23"/>
      <c r="O3" s="23"/>
      <c r="P3" s="23"/>
      <c r="Q3" s="23"/>
      <c r="R3" s="23"/>
      <c r="S3" s="23"/>
      <c r="T3" s="23"/>
      <c r="U3" s="23"/>
      <c r="V3" s="23"/>
      <c r="W3" s="23"/>
    </row>
    <row r="4" spans="1:23" ht="16.5" customHeight="1">
      <c r="A4" s="23"/>
      <c r="B4" s="26" t="s">
        <v>39</v>
      </c>
      <c r="C4" s="27" t="s">
        <v>5</v>
      </c>
      <c r="D4" s="23"/>
      <c r="E4" s="23"/>
      <c r="F4" s="23"/>
      <c r="G4" s="23"/>
      <c r="H4" s="23"/>
      <c r="I4" s="23"/>
      <c r="J4" s="23"/>
      <c r="K4" s="23"/>
      <c r="L4" s="23"/>
      <c r="M4" s="23"/>
      <c r="N4" s="23"/>
      <c r="O4" s="23"/>
      <c r="P4" s="23"/>
      <c r="Q4" s="23"/>
      <c r="R4" s="23"/>
      <c r="S4" s="23"/>
      <c r="T4" s="23"/>
      <c r="U4" s="23"/>
      <c r="V4" s="23"/>
      <c r="W4" s="23"/>
    </row>
    <row r="5" spans="1:23" ht="16.5" customHeight="1">
      <c r="A5" s="23"/>
      <c r="B5" s="28" t="s">
        <v>40</v>
      </c>
      <c r="C5" s="29" t="s">
        <v>41</v>
      </c>
      <c r="D5" s="23"/>
      <c r="E5" s="23"/>
      <c r="F5" s="23"/>
      <c r="G5" s="23"/>
      <c r="H5" s="23"/>
      <c r="I5" s="23"/>
      <c r="J5" s="23"/>
      <c r="K5" s="23"/>
      <c r="L5" s="23"/>
      <c r="M5" s="23"/>
      <c r="N5" s="23"/>
      <c r="O5" s="23"/>
      <c r="P5" s="23"/>
      <c r="Q5" s="23"/>
      <c r="R5" s="23"/>
      <c r="S5" s="23"/>
      <c r="T5" s="23"/>
      <c r="U5" s="23"/>
      <c r="V5" s="23"/>
      <c r="W5" s="23"/>
    </row>
    <row r="6" spans="1:23" ht="46.5" customHeight="1">
      <c r="A6" s="23"/>
      <c r="B6" s="30" t="s">
        <v>42</v>
      </c>
      <c r="C6" s="31" t="s">
        <v>43</v>
      </c>
      <c r="D6" s="23"/>
      <c r="E6" s="23"/>
      <c r="F6" s="23"/>
      <c r="G6" s="23"/>
      <c r="H6" s="23"/>
      <c r="I6" s="23"/>
      <c r="J6" s="23"/>
      <c r="K6" s="23"/>
      <c r="L6" s="23"/>
      <c r="M6" s="23"/>
      <c r="N6" s="23"/>
      <c r="O6" s="23"/>
      <c r="P6" s="23"/>
      <c r="Q6" s="23"/>
      <c r="R6" s="23"/>
      <c r="S6" s="23"/>
      <c r="T6" s="23"/>
      <c r="U6" s="23"/>
      <c r="V6" s="23"/>
      <c r="W6" s="23"/>
    </row>
    <row r="7" spans="1:23" ht="16.5" customHeight="1">
      <c r="A7" s="23"/>
      <c r="B7" s="32" t="s">
        <v>44</v>
      </c>
      <c r="C7" s="33" t="s">
        <v>45</v>
      </c>
      <c r="D7" s="23"/>
      <c r="E7" s="23"/>
      <c r="F7" s="23"/>
      <c r="G7" s="23"/>
      <c r="H7" s="23"/>
      <c r="I7" s="23"/>
      <c r="J7" s="23"/>
      <c r="K7" s="23"/>
      <c r="L7" s="23"/>
      <c r="M7" s="23"/>
      <c r="N7" s="23"/>
      <c r="O7" s="23"/>
      <c r="P7" s="23"/>
      <c r="Q7" s="23"/>
      <c r="R7" s="23"/>
      <c r="S7" s="23"/>
      <c r="T7" s="23"/>
      <c r="U7" s="23"/>
      <c r="V7" s="23"/>
      <c r="W7" s="23"/>
    </row>
    <row r="8" spans="1:23" ht="16.5" customHeight="1">
      <c r="A8" s="23"/>
      <c r="B8" s="32" t="s">
        <v>46</v>
      </c>
      <c r="C8" s="33" t="s">
        <v>47</v>
      </c>
      <c r="D8" s="23"/>
      <c r="E8" s="23"/>
      <c r="F8" s="23"/>
      <c r="G8" s="23"/>
      <c r="H8" s="23"/>
      <c r="I8" s="23"/>
      <c r="J8" s="23"/>
      <c r="K8" s="23"/>
      <c r="L8" s="23"/>
      <c r="M8" s="23"/>
      <c r="N8" s="23"/>
      <c r="O8" s="23"/>
      <c r="P8" s="23"/>
      <c r="Q8" s="23"/>
      <c r="R8" s="23"/>
      <c r="S8" s="23"/>
      <c r="T8" s="23"/>
      <c r="U8" s="23"/>
      <c r="V8" s="23"/>
      <c r="W8" s="23"/>
    </row>
    <row r="9" spans="1:23" ht="16.5" customHeight="1">
      <c r="A9" s="23"/>
      <c r="B9" s="32" t="s">
        <v>48</v>
      </c>
      <c r="C9" s="33" t="s">
        <v>49</v>
      </c>
      <c r="D9" s="23"/>
      <c r="E9" s="23"/>
      <c r="F9" s="23"/>
      <c r="G9" s="23"/>
      <c r="H9" s="23"/>
      <c r="I9" s="23"/>
      <c r="J9" s="23"/>
      <c r="K9" s="23"/>
      <c r="L9" s="23"/>
      <c r="M9" s="23"/>
      <c r="N9" s="23"/>
      <c r="O9" s="23"/>
      <c r="P9" s="23"/>
      <c r="Q9" s="23"/>
      <c r="R9" s="23"/>
      <c r="S9" s="23"/>
      <c r="T9" s="23"/>
      <c r="U9" s="23"/>
      <c r="V9" s="23"/>
      <c r="W9" s="23"/>
    </row>
    <row r="10" spans="1:23" ht="16.5" customHeight="1">
      <c r="A10" s="23"/>
      <c r="B10" s="32" t="s">
        <v>50</v>
      </c>
      <c r="C10" s="33" t="s">
        <v>51</v>
      </c>
      <c r="D10" s="23"/>
      <c r="E10" s="23"/>
      <c r="F10" s="23"/>
      <c r="G10" s="23"/>
      <c r="H10" s="23"/>
      <c r="I10" s="23"/>
      <c r="J10" s="23"/>
      <c r="K10" s="23"/>
      <c r="L10" s="23"/>
      <c r="M10" s="23"/>
      <c r="N10" s="23"/>
      <c r="O10" s="23"/>
      <c r="P10" s="23"/>
      <c r="Q10" s="23"/>
      <c r="R10" s="23"/>
      <c r="S10" s="23"/>
      <c r="T10" s="23"/>
      <c r="U10" s="23"/>
      <c r="V10" s="23"/>
      <c r="W10" s="23"/>
    </row>
    <row r="11" spans="1:23" ht="16.5" customHeight="1">
      <c r="A11" s="23"/>
      <c r="B11" s="32" t="s">
        <v>52</v>
      </c>
      <c r="C11" s="33" t="s">
        <v>53</v>
      </c>
      <c r="D11" s="23"/>
      <c r="E11" s="23"/>
      <c r="F11" s="23"/>
      <c r="G11" s="23"/>
      <c r="H11" s="23"/>
      <c r="I11" s="23"/>
      <c r="J11" s="23"/>
      <c r="K11" s="23"/>
      <c r="L11" s="23"/>
      <c r="M11" s="23"/>
      <c r="N11" s="23"/>
      <c r="O11" s="23"/>
      <c r="P11" s="23"/>
      <c r="Q11" s="23"/>
      <c r="R11" s="23"/>
      <c r="S11" s="23"/>
      <c r="T11" s="23"/>
      <c r="U11" s="23"/>
      <c r="V11" s="23"/>
      <c r="W11" s="23"/>
    </row>
    <row r="12" spans="1:23" ht="16.5" customHeight="1">
      <c r="A12" s="23"/>
      <c r="B12" s="32" t="s">
        <v>54</v>
      </c>
      <c r="C12" s="33" t="s">
        <v>55</v>
      </c>
      <c r="D12" s="23"/>
      <c r="E12" s="23"/>
      <c r="F12" s="23"/>
      <c r="G12" s="23"/>
      <c r="H12" s="23"/>
      <c r="I12" s="23"/>
      <c r="J12" s="23"/>
      <c r="K12" s="23"/>
      <c r="L12" s="23"/>
      <c r="M12" s="23"/>
      <c r="N12" s="23"/>
      <c r="O12" s="23"/>
      <c r="P12" s="23"/>
      <c r="Q12" s="23"/>
      <c r="R12" s="23"/>
      <c r="S12" s="23"/>
      <c r="T12" s="23"/>
      <c r="U12" s="23"/>
      <c r="V12" s="23"/>
      <c r="W12" s="23"/>
    </row>
    <row r="13" spans="1:23" ht="16.5" customHeight="1">
      <c r="A13" s="23"/>
      <c r="B13" s="32" t="s">
        <v>56</v>
      </c>
      <c r="C13" s="33" t="s">
        <v>57</v>
      </c>
      <c r="D13" s="23"/>
      <c r="E13" s="23"/>
      <c r="F13" s="23"/>
      <c r="G13" s="23"/>
      <c r="H13" s="23"/>
      <c r="I13" s="23"/>
      <c r="J13" s="23"/>
      <c r="K13" s="23"/>
      <c r="L13" s="23"/>
      <c r="M13" s="23"/>
      <c r="N13" s="23"/>
      <c r="O13" s="23"/>
      <c r="P13" s="23"/>
      <c r="Q13" s="23"/>
      <c r="R13" s="23"/>
      <c r="S13" s="23"/>
      <c r="T13" s="23"/>
      <c r="U13" s="23"/>
      <c r="V13" s="23"/>
      <c r="W13" s="23"/>
    </row>
    <row r="14" spans="1:23" ht="16.5" customHeight="1">
      <c r="A14" s="23"/>
      <c r="B14" s="32" t="s">
        <v>58</v>
      </c>
      <c r="C14" s="33" t="s">
        <v>59</v>
      </c>
      <c r="D14" s="23"/>
      <c r="E14" s="23"/>
      <c r="F14" s="23"/>
      <c r="G14" s="23"/>
      <c r="H14" s="23"/>
      <c r="I14" s="23"/>
      <c r="J14" s="23"/>
      <c r="K14" s="23"/>
      <c r="L14" s="23"/>
      <c r="M14" s="23"/>
      <c r="N14" s="23"/>
      <c r="O14" s="23"/>
      <c r="P14" s="23"/>
      <c r="Q14" s="23"/>
      <c r="R14" s="23"/>
      <c r="S14" s="23"/>
      <c r="T14" s="23"/>
      <c r="U14" s="23"/>
      <c r="V14" s="23"/>
      <c r="W14" s="23"/>
    </row>
    <row r="15" spans="1:23" ht="16.5" customHeight="1">
      <c r="A15" s="23"/>
      <c r="B15" s="32" t="s">
        <v>60</v>
      </c>
      <c r="C15" s="33" t="s">
        <v>61</v>
      </c>
      <c r="D15" s="23"/>
      <c r="E15" s="23"/>
      <c r="F15" s="23"/>
      <c r="G15" s="23"/>
      <c r="H15" s="23"/>
      <c r="I15" s="23"/>
      <c r="J15" s="23"/>
      <c r="K15" s="23"/>
      <c r="L15" s="23"/>
      <c r="M15" s="23"/>
      <c r="N15" s="23"/>
      <c r="O15" s="23"/>
      <c r="P15" s="23"/>
      <c r="Q15" s="23"/>
      <c r="R15" s="23"/>
      <c r="S15" s="23"/>
      <c r="T15" s="23"/>
      <c r="U15" s="23"/>
      <c r="V15" s="23"/>
      <c r="W15" s="23"/>
    </row>
    <row r="16" spans="1:23" ht="16.5" customHeight="1">
      <c r="A16" s="23"/>
      <c r="B16" s="32" t="s">
        <v>62</v>
      </c>
      <c r="C16" s="33" t="s">
        <v>63</v>
      </c>
      <c r="D16" s="23"/>
      <c r="E16" s="23"/>
      <c r="F16" s="23"/>
      <c r="G16" s="23"/>
      <c r="H16" s="23"/>
      <c r="I16" s="23"/>
      <c r="J16" s="23"/>
      <c r="K16" s="23"/>
      <c r="L16" s="23"/>
      <c r="M16" s="23"/>
      <c r="N16" s="23"/>
      <c r="O16" s="23"/>
      <c r="P16" s="23"/>
      <c r="Q16" s="23"/>
      <c r="R16" s="23"/>
      <c r="S16" s="23"/>
      <c r="T16" s="23"/>
      <c r="U16" s="23"/>
      <c r="V16" s="23"/>
      <c r="W16" s="23"/>
    </row>
    <row r="17" spans="1:23" ht="16.5" customHeight="1">
      <c r="A17" s="23"/>
      <c r="B17" s="32" t="s">
        <v>64</v>
      </c>
      <c r="C17" s="33" t="s">
        <v>65</v>
      </c>
      <c r="D17" s="23"/>
      <c r="E17" s="23"/>
      <c r="F17" s="23"/>
      <c r="G17" s="23"/>
      <c r="H17" s="23"/>
      <c r="I17" s="23"/>
      <c r="J17" s="23"/>
      <c r="K17" s="23"/>
      <c r="L17" s="23"/>
      <c r="M17" s="23"/>
      <c r="N17" s="23"/>
      <c r="O17" s="23"/>
      <c r="P17" s="23"/>
      <c r="Q17" s="23"/>
      <c r="R17" s="23"/>
      <c r="S17" s="23"/>
      <c r="T17" s="23"/>
      <c r="U17" s="23"/>
      <c r="V17" s="23"/>
      <c r="W17" s="23"/>
    </row>
    <row r="18" spans="1:23" ht="16.5" customHeight="1">
      <c r="A18" s="23"/>
      <c r="B18" s="32" t="s">
        <v>66</v>
      </c>
      <c r="C18" s="33" t="s">
        <v>67</v>
      </c>
      <c r="D18" s="23"/>
      <c r="E18" s="23"/>
      <c r="F18" s="23"/>
      <c r="G18" s="23"/>
      <c r="H18" s="23"/>
      <c r="I18" s="23"/>
      <c r="J18" s="23"/>
      <c r="K18" s="23"/>
      <c r="L18" s="23"/>
      <c r="M18" s="23"/>
      <c r="N18" s="23"/>
      <c r="O18" s="23"/>
      <c r="P18" s="23"/>
      <c r="Q18" s="23"/>
      <c r="R18" s="23"/>
      <c r="S18" s="23"/>
      <c r="T18" s="23"/>
      <c r="U18" s="23"/>
      <c r="V18" s="23"/>
      <c r="W18" s="23"/>
    </row>
    <row r="19" spans="1:23" ht="16.5" customHeight="1">
      <c r="A19" s="23"/>
      <c r="B19" s="32" t="s">
        <v>68</v>
      </c>
      <c r="C19" s="33" t="s">
        <v>69</v>
      </c>
      <c r="D19" s="23"/>
      <c r="E19" s="23"/>
      <c r="F19" s="23"/>
      <c r="G19" s="23"/>
      <c r="H19" s="23"/>
      <c r="I19" s="23"/>
      <c r="J19" s="23"/>
      <c r="K19" s="23"/>
      <c r="L19" s="23"/>
      <c r="M19" s="23"/>
      <c r="N19" s="23"/>
      <c r="O19" s="23"/>
      <c r="P19" s="23"/>
      <c r="Q19" s="23"/>
      <c r="R19" s="23"/>
      <c r="S19" s="23"/>
      <c r="T19" s="23"/>
      <c r="U19" s="23"/>
      <c r="V19" s="23"/>
      <c r="W19" s="23"/>
    </row>
    <row r="20" spans="1:23" ht="16.5" customHeight="1">
      <c r="A20" s="23"/>
      <c r="B20" s="32" t="s">
        <v>70</v>
      </c>
      <c r="C20" s="33" t="s">
        <v>71</v>
      </c>
      <c r="D20" s="23"/>
      <c r="E20" s="23"/>
      <c r="F20" s="23"/>
      <c r="G20" s="23"/>
      <c r="H20" s="23"/>
      <c r="I20" s="23"/>
      <c r="J20" s="23"/>
      <c r="K20" s="23"/>
      <c r="L20" s="23"/>
      <c r="M20" s="23"/>
      <c r="N20" s="23"/>
      <c r="O20" s="23"/>
      <c r="P20" s="23"/>
      <c r="Q20" s="23"/>
      <c r="R20" s="23"/>
      <c r="S20" s="23"/>
      <c r="T20" s="23"/>
      <c r="U20" s="23"/>
      <c r="V20" s="23"/>
      <c r="W20" s="23"/>
    </row>
    <row r="21" spans="1:23" ht="16.5" customHeight="1">
      <c r="A21" s="23"/>
      <c r="B21" s="32" t="s">
        <v>72</v>
      </c>
      <c r="C21" s="33" t="s">
        <v>73</v>
      </c>
      <c r="D21" s="23"/>
      <c r="E21" s="23"/>
      <c r="F21" s="23"/>
      <c r="G21" s="23"/>
      <c r="H21" s="23"/>
      <c r="I21" s="23"/>
      <c r="J21" s="23"/>
      <c r="K21" s="23"/>
      <c r="L21" s="23"/>
      <c r="M21" s="23"/>
      <c r="N21" s="23"/>
      <c r="O21" s="23"/>
      <c r="P21" s="23"/>
      <c r="Q21" s="23"/>
      <c r="R21" s="23"/>
      <c r="S21" s="23"/>
      <c r="T21" s="23"/>
      <c r="U21" s="23"/>
      <c r="V21" s="23"/>
      <c r="W21" s="23"/>
    </row>
    <row r="22" spans="1:23" ht="16.5" customHeight="1">
      <c r="A22" s="23"/>
      <c r="B22" s="32" t="s">
        <v>74</v>
      </c>
      <c r="C22" s="33" t="s">
        <v>75</v>
      </c>
      <c r="D22" s="23"/>
      <c r="E22" s="23"/>
      <c r="F22" s="23"/>
      <c r="G22" s="23"/>
      <c r="H22" s="23"/>
      <c r="I22" s="23"/>
      <c r="J22" s="23"/>
      <c r="K22" s="23"/>
      <c r="L22" s="23"/>
      <c r="M22" s="23"/>
      <c r="N22" s="23"/>
      <c r="O22" s="23"/>
      <c r="P22" s="23"/>
      <c r="Q22" s="23"/>
      <c r="R22" s="23"/>
      <c r="S22" s="23"/>
      <c r="T22" s="23"/>
      <c r="U22" s="23"/>
      <c r="V22" s="23"/>
      <c r="W22" s="23"/>
    </row>
    <row r="23" spans="1:23" ht="16.5" customHeight="1">
      <c r="A23" s="23"/>
      <c r="B23" s="32" t="s">
        <v>76</v>
      </c>
      <c r="C23" s="33" t="s">
        <v>77</v>
      </c>
      <c r="D23" s="23"/>
      <c r="E23" s="23"/>
      <c r="F23" s="23"/>
      <c r="G23" s="23"/>
      <c r="H23" s="23"/>
      <c r="I23" s="23"/>
      <c r="J23" s="23"/>
      <c r="K23" s="23"/>
      <c r="L23" s="23"/>
      <c r="M23" s="23"/>
      <c r="N23" s="23"/>
      <c r="O23" s="23"/>
      <c r="P23" s="23"/>
      <c r="Q23" s="23"/>
      <c r="R23" s="23"/>
      <c r="S23" s="23"/>
      <c r="T23" s="23"/>
      <c r="U23" s="23"/>
      <c r="V23" s="23"/>
      <c r="W23" s="23"/>
    </row>
    <row r="24" spans="1:23" ht="16.5" customHeight="1">
      <c r="A24" s="23"/>
      <c r="B24" s="32" t="s">
        <v>78</v>
      </c>
      <c r="C24" s="33" t="s">
        <v>79</v>
      </c>
      <c r="D24" s="23"/>
      <c r="E24" s="23"/>
      <c r="F24" s="23"/>
      <c r="G24" s="23"/>
      <c r="H24" s="23"/>
      <c r="I24" s="23"/>
      <c r="J24" s="23"/>
      <c r="K24" s="23"/>
      <c r="L24" s="23"/>
      <c r="M24" s="23"/>
      <c r="N24" s="23"/>
      <c r="O24" s="23"/>
      <c r="P24" s="23"/>
      <c r="Q24" s="23"/>
      <c r="R24" s="23"/>
      <c r="S24" s="23"/>
      <c r="T24" s="23"/>
      <c r="U24" s="23"/>
      <c r="V24" s="23"/>
      <c r="W24" s="23"/>
    </row>
    <row r="25" spans="1:23" ht="16.5" customHeight="1">
      <c r="A25" s="23"/>
      <c r="B25" s="32" t="s">
        <v>80</v>
      </c>
      <c r="C25" s="33" t="s">
        <v>81</v>
      </c>
      <c r="D25" s="23"/>
      <c r="E25" s="23"/>
      <c r="F25" s="23"/>
      <c r="G25" s="23"/>
      <c r="H25" s="23"/>
      <c r="I25" s="23"/>
      <c r="J25" s="23"/>
      <c r="K25" s="23"/>
      <c r="L25" s="23"/>
      <c r="M25" s="23"/>
      <c r="N25" s="23"/>
      <c r="O25" s="23"/>
      <c r="P25" s="23"/>
      <c r="Q25" s="23"/>
      <c r="R25" s="23"/>
      <c r="S25" s="23"/>
      <c r="T25" s="23"/>
      <c r="U25" s="23"/>
      <c r="V25" s="23"/>
      <c r="W25" s="23"/>
    </row>
    <row r="26" spans="1:23" ht="16.5" customHeight="1">
      <c r="A26" s="23"/>
      <c r="B26" s="32" t="s">
        <v>82</v>
      </c>
      <c r="C26" s="33" t="s">
        <v>83</v>
      </c>
      <c r="D26" s="23"/>
      <c r="E26" s="23"/>
      <c r="F26" s="23"/>
      <c r="G26" s="23"/>
      <c r="H26" s="23"/>
      <c r="I26" s="23"/>
      <c r="J26" s="23"/>
      <c r="K26" s="23"/>
      <c r="L26" s="23"/>
      <c r="M26" s="23"/>
      <c r="N26" s="23"/>
      <c r="O26" s="23"/>
      <c r="P26" s="23"/>
      <c r="Q26" s="23"/>
      <c r="R26" s="23"/>
      <c r="S26" s="23"/>
      <c r="T26" s="23"/>
      <c r="U26" s="23"/>
      <c r="V26" s="23"/>
      <c r="W26" s="23"/>
    </row>
    <row r="27" spans="1:23" ht="16.5" customHeight="1">
      <c r="A27" s="23"/>
      <c r="B27" s="32" t="s">
        <v>84</v>
      </c>
      <c r="C27" s="33" t="s">
        <v>85</v>
      </c>
      <c r="D27" s="23"/>
      <c r="E27" s="23"/>
      <c r="F27" s="23"/>
      <c r="G27" s="23"/>
      <c r="H27" s="23"/>
      <c r="I27" s="23"/>
      <c r="J27" s="23"/>
      <c r="K27" s="23"/>
      <c r="L27" s="23"/>
      <c r="M27" s="23"/>
      <c r="N27" s="23"/>
      <c r="O27" s="23"/>
      <c r="P27" s="23"/>
      <c r="Q27" s="23"/>
      <c r="R27" s="23"/>
      <c r="S27" s="23"/>
      <c r="T27" s="23"/>
      <c r="U27" s="23"/>
      <c r="V27" s="23"/>
      <c r="W27" s="23"/>
    </row>
    <row r="28" spans="1:23" ht="16.5" customHeight="1">
      <c r="A28" s="23"/>
      <c r="B28" s="32" t="s">
        <v>27</v>
      </c>
      <c r="C28" s="33" t="s">
        <v>86</v>
      </c>
      <c r="D28" s="23"/>
      <c r="E28" s="23"/>
      <c r="F28" s="23"/>
      <c r="G28" s="23"/>
      <c r="H28" s="23"/>
      <c r="I28" s="23"/>
      <c r="J28" s="23"/>
      <c r="K28" s="23"/>
      <c r="L28" s="23"/>
      <c r="M28" s="23"/>
      <c r="N28" s="23"/>
      <c r="O28" s="23"/>
      <c r="P28" s="23"/>
      <c r="Q28" s="23"/>
      <c r="R28" s="23"/>
      <c r="S28" s="23"/>
      <c r="T28" s="23"/>
      <c r="U28" s="23"/>
      <c r="V28" s="23"/>
      <c r="W28" s="23"/>
    </row>
    <row r="29" spans="1:23" ht="16.5" customHeight="1">
      <c r="A29" s="23"/>
      <c r="B29" s="32" t="s">
        <v>87</v>
      </c>
      <c r="C29" s="33" t="s">
        <v>88</v>
      </c>
      <c r="D29" s="23"/>
      <c r="E29" s="23"/>
      <c r="F29" s="23"/>
      <c r="G29" s="23"/>
      <c r="H29" s="23"/>
      <c r="I29" s="23"/>
      <c r="J29" s="23"/>
      <c r="K29" s="23"/>
      <c r="L29" s="23"/>
      <c r="M29" s="23"/>
      <c r="N29" s="23"/>
      <c r="O29" s="23"/>
      <c r="P29" s="23"/>
      <c r="Q29" s="23"/>
      <c r="R29" s="23"/>
      <c r="S29" s="23"/>
      <c r="T29" s="23"/>
      <c r="U29" s="23"/>
      <c r="V29" s="23"/>
      <c r="W29" s="23"/>
    </row>
    <row r="30" spans="1:23" ht="16.5" customHeight="1">
      <c r="A30" s="23"/>
      <c r="B30" s="32" t="s">
        <v>89</v>
      </c>
      <c r="C30" s="33" t="s">
        <v>90</v>
      </c>
      <c r="D30" s="23"/>
      <c r="E30" s="23"/>
      <c r="F30" s="23"/>
      <c r="G30" s="23"/>
      <c r="H30" s="23"/>
      <c r="I30" s="23"/>
      <c r="J30" s="23"/>
      <c r="K30" s="23"/>
      <c r="L30" s="23"/>
      <c r="M30" s="23"/>
      <c r="N30" s="23"/>
      <c r="O30" s="23"/>
      <c r="P30" s="23"/>
      <c r="Q30" s="23"/>
      <c r="R30" s="23"/>
      <c r="S30" s="23"/>
      <c r="T30" s="23"/>
      <c r="U30" s="23"/>
      <c r="V30" s="23"/>
      <c r="W30" s="23"/>
    </row>
    <row r="31" spans="1:23" ht="16.5" customHeight="1">
      <c r="A31" s="23"/>
      <c r="B31" s="32" t="s">
        <v>91</v>
      </c>
      <c r="C31" s="33" t="s">
        <v>92</v>
      </c>
      <c r="D31" s="23"/>
      <c r="E31" s="23"/>
      <c r="F31" s="23"/>
      <c r="G31" s="23"/>
      <c r="H31" s="23"/>
      <c r="I31" s="23"/>
      <c r="J31" s="23"/>
      <c r="K31" s="23"/>
      <c r="L31" s="23"/>
      <c r="M31" s="23"/>
      <c r="N31" s="23"/>
      <c r="O31" s="23"/>
      <c r="P31" s="23"/>
      <c r="Q31" s="23"/>
      <c r="R31" s="23"/>
      <c r="S31" s="23"/>
      <c r="T31" s="23"/>
      <c r="U31" s="23"/>
      <c r="V31" s="23"/>
      <c r="W31" s="23"/>
    </row>
    <row r="32" spans="1:23" ht="16.5" customHeight="1">
      <c r="A32" s="23"/>
      <c r="B32" s="32" t="s">
        <v>93</v>
      </c>
      <c r="C32" s="33" t="s">
        <v>94</v>
      </c>
      <c r="D32" s="23"/>
      <c r="E32" s="23"/>
      <c r="F32" s="23"/>
      <c r="G32" s="23"/>
      <c r="H32" s="23"/>
      <c r="I32" s="23"/>
      <c r="J32" s="23"/>
      <c r="K32" s="23"/>
      <c r="L32" s="23"/>
      <c r="M32" s="23"/>
      <c r="N32" s="23"/>
      <c r="O32" s="23"/>
      <c r="P32" s="23"/>
      <c r="Q32" s="23"/>
      <c r="R32" s="23"/>
      <c r="S32" s="23"/>
      <c r="T32" s="23"/>
      <c r="U32" s="23"/>
      <c r="V32" s="23"/>
      <c r="W32" s="23"/>
    </row>
    <row r="33" spans="1:23" ht="16.5" customHeight="1">
      <c r="A33" s="23"/>
      <c r="B33" s="32" t="s">
        <v>95</v>
      </c>
      <c r="C33" s="33" t="s">
        <v>96</v>
      </c>
      <c r="D33" s="23"/>
      <c r="E33" s="23"/>
      <c r="F33" s="23"/>
      <c r="G33" s="23"/>
      <c r="H33" s="23"/>
      <c r="I33" s="23"/>
      <c r="J33" s="23"/>
      <c r="K33" s="23"/>
      <c r="L33" s="23"/>
      <c r="M33" s="23"/>
      <c r="N33" s="23"/>
      <c r="O33" s="23"/>
      <c r="P33" s="23"/>
      <c r="Q33" s="23"/>
      <c r="R33" s="23"/>
      <c r="S33" s="23"/>
      <c r="T33" s="23"/>
      <c r="U33" s="23"/>
      <c r="V33" s="23"/>
      <c r="W33" s="23"/>
    </row>
    <row r="34" spans="1:23" ht="16.5" customHeight="1">
      <c r="A34" s="23"/>
      <c r="B34" s="32" t="s">
        <v>97</v>
      </c>
      <c r="C34" s="33" t="s">
        <v>98</v>
      </c>
      <c r="D34" s="23"/>
      <c r="E34" s="23"/>
      <c r="F34" s="23"/>
      <c r="G34" s="23"/>
      <c r="H34" s="23"/>
      <c r="I34" s="23"/>
      <c r="J34" s="23"/>
      <c r="K34" s="23"/>
      <c r="L34" s="23"/>
      <c r="M34" s="23"/>
      <c r="N34" s="23"/>
      <c r="O34" s="23"/>
      <c r="P34" s="23"/>
      <c r="Q34" s="23"/>
      <c r="R34" s="23"/>
      <c r="S34" s="23"/>
      <c r="T34" s="23"/>
      <c r="U34" s="23"/>
      <c r="V34" s="23"/>
      <c r="W34" s="23"/>
    </row>
    <row r="35" spans="1:23" ht="16.5" customHeight="1">
      <c r="A35" s="23"/>
      <c r="B35" s="32" t="s">
        <v>99</v>
      </c>
      <c r="C35" s="33" t="s">
        <v>100</v>
      </c>
      <c r="D35" s="23"/>
      <c r="E35" s="23"/>
      <c r="F35" s="23"/>
      <c r="G35" s="23"/>
      <c r="H35" s="23"/>
      <c r="I35" s="23"/>
      <c r="J35" s="23"/>
      <c r="K35" s="23"/>
      <c r="L35" s="23"/>
      <c r="M35" s="23"/>
      <c r="N35" s="23"/>
      <c r="O35" s="23"/>
      <c r="P35" s="23"/>
      <c r="Q35" s="23"/>
      <c r="R35" s="23"/>
      <c r="S35" s="23"/>
      <c r="T35" s="23"/>
      <c r="U35" s="23"/>
      <c r="V35" s="23"/>
      <c r="W35" s="23"/>
    </row>
    <row r="36" spans="1:23" ht="16.5" customHeight="1">
      <c r="A36" s="23"/>
      <c r="B36" s="32" t="s">
        <v>101</v>
      </c>
      <c r="C36" s="33" t="s">
        <v>102</v>
      </c>
      <c r="D36" s="23"/>
      <c r="E36" s="23"/>
      <c r="F36" s="23"/>
      <c r="G36" s="23"/>
      <c r="H36" s="23"/>
      <c r="I36" s="23"/>
      <c r="J36" s="23"/>
      <c r="K36" s="23"/>
      <c r="L36" s="23"/>
      <c r="M36" s="23"/>
      <c r="N36" s="23"/>
      <c r="O36" s="23"/>
      <c r="P36" s="23"/>
      <c r="Q36" s="23"/>
      <c r="R36" s="23"/>
      <c r="S36" s="23"/>
      <c r="T36" s="23"/>
      <c r="U36" s="23"/>
      <c r="V36" s="23"/>
      <c r="W36" s="23"/>
    </row>
    <row r="37" spans="1:23" ht="16.5" customHeight="1">
      <c r="A37" s="23"/>
      <c r="B37" s="32" t="s">
        <v>103</v>
      </c>
      <c r="C37" s="33" t="s">
        <v>104</v>
      </c>
      <c r="D37" s="23"/>
      <c r="E37" s="23"/>
      <c r="F37" s="23"/>
      <c r="G37" s="23"/>
      <c r="H37" s="23"/>
      <c r="I37" s="23"/>
      <c r="J37" s="23"/>
      <c r="K37" s="23"/>
      <c r="L37" s="23"/>
      <c r="M37" s="23"/>
      <c r="N37" s="23"/>
      <c r="O37" s="23"/>
      <c r="P37" s="23"/>
      <c r="Q37" s="23"/>
      <c r="R37" s="23"/>
      <c r="S37" s="23"/>
      <c r="T37" s="23"/>
      <c r="U37" s="23"/>
      <c r="V37" s="23"/>
      <c r="W37" s="23"/>
    </row>
    <row r="38" spans="1:23" ht="16.5" customHeight="1">
      <c r="A38" s="23"/>
      <c r="B38" s="32" t="s">
        <v>105</v>
      </c>
      <c r="C38" s="33" t="s">
        <v>106</v>
      </c>
      <c r="D38" s="23"/>
      <c r="E38" s="23"/>
      <c r="F38" s="23"/>
      <c r="G38" s="23"/>
      <c r="H38" s="23"/>
      <c r="I38" s="23"/>
      <c r="J38" s="23"/>
      <c r="K38" s="23"/>
      <c r="L38" s="23"/>
      <c r="M38" s="23"/>
      <c r="N38" s="23"/>
      <c r="O38" s="23"/>
      <c r="P38" s="23"/>
      <c r="Q38" s="23"/>
      <c r="R38" s="23"/>
      <c r="S38" s="23"/>
      <c r="T38" s="23"/>
      <c r="U38" s="23"/>
      <c r="V38" s="23"/>
      <c r="W38" s="23"/>
    </row>
    <row r="39" spans="1:23" ht="82.5" customHeight="1">
      <c r="A39" s="23"/>
      <c r="B39" s="32" t="s">
        <v>107</v>
      </c>
      <c r="C39" s="33" t="s">
        <v>108</v>
      </c>
      <c r="D39" s="23"/>
      <c r="E39" s="23"/>
      <c r="F39" s="23"/>
      <c r="G39" s="23"/>
      <c r="H39" s="23"/>
      <c r="I39" s="23"/>
      <c r="J39" s="23"/>
      <c r="K39" s="23"/>
      <c r="L39" s="23"/>
      <c r="M39" s="23"/>
      <c r="N39" s="23"/>
      <c r="O39" s="23"/>
      <c r="P39" s="23"/>
      <c r="Q39" s="23"/>
      <c r="R39" s="23"/>
      <c r="S39" s="23"/>
      <c r="T39" s="23"/>
      <c r="U39" s="23"/>
      <c r="V39" s="23"/>
      <c r="W39" s="23"/>
    </row>
    <row r="40" spans="1:23" ht="16.5" customHeight="1">
      <c r="A40" s="23"/>
      <c r="B40" s="23"/>
      <c r="C40" s="24"/>
      <c r="D40" s="23"/>
      <c r="E40" s="23"/>
      <c r="F40" s="23"/>
      <c r="G40" s="23"/>
      <c r="H40" s="23"/>
      <c r="I40" s="23"/>
      <c r="J40" s="23"/>
      <c r="K40" s="23"/>
      <c r="L40" s="23"/>
      <c r="M40" s="23"/>
      <c r="N40" s="23"/>
      <c r="O40" s="23"/>
      <c r="P40" s="23"/>
      <c r="Q40" s="23"/>
      <c r="R40" s="23"/>
      <c r="S40" s="23"/>
      <c r="T40" s="23"/>
      <c r="U40" s="23"/>
      <c r="V40" s="23"/>
      <c r="W40" s="23"/>
    </row>
    <row r="41" spans="1:23" ht="16.5" customHeight="1">
      <c r="A41" s="23"/>
      <c r="B41" s="23"/>
      <c r="C41" s="24"/>
      <c r="D41" s="23"/>
      <c r="E41" s="23"/>
      <c r="F41" s="23"/>
      <c r="G41" s="23"/>
      <c r="H41" s="23"/>
      <c r="I41" s="23"/>
      <c r="J41" s="23"/>
      <c r="K41" s="23"/>
      <c r="L41" s="23"/>
      <c r="M41" s="23"/>
      <c r="N41" s="23"/>
      <c r="O41" s="23"/>
      <c r="P41" s="23"/>
      <c r="Q41" s="23"/>
      <c r="R41" s="23"/>
      <c r="S41" s="23"/>
      <c r="T41" s="23"/>
      <c r="U41" s="23"/>
      <c r="V41" s="23"/>
      <c r="W41" s="23"/>
    </row>
    <row r="42" spans="1:23" ht="16.5" customHeight="1">
      <c r="A42" s="23"/>
      <c r="B42" s="23"/>
      <c r="C42" s="24"/>
      <c r="D42" s="23"/>
      <c r="E42" s="23"/>
      <c r="F42" s="23"/>
      <c r="G42" s="23"/>
      <c r="H42" s="23"/>
      <c r="I42" s="23"/>
      <c r="J42" s="23"/>
      <c r="K42" s="23"/>
      <c r="L42" s="23"/>
      <c r="M42" s="23"/>
      <c r="N42" s="23"/>
      <c r="O42" s="23"/>
      <c r="P42" s="23"/>
      <c r="Q42" s="23"/>
      <c r="R42" s="23"/>
      <c r="S42" s="23"/>
      <c r="T42" s="23"/>
      <c r="U42" s="23"/>
      <c r="V42" s="23"/>
      <c r="W42" s="23"/>
    </row>
    <row r="43" spans="1:23" ht="16.5" customHeight="1">
      <c r="A43" s="23"/>
      <c r="B43" s="23"/>
      <c r="C43" s="24"/>
      <c r="D43" s="23"/>
      <c r="E43" s="23"/>
      <c r="F43" s="23"/>
      <c r="G43" s="23"/>
      <c r="H43" s="23"/>
      <c r="I43" s="23"/>
      <c r="J43" s="23"/>
      <c r="K43" s="23"/>
      <c r="L43" s="23"/>
      <c r="M43" s="23"/>
      <c r="N43" s="23"/>
      <c r="O43" s="23"/>
      <c r="P43" s="23"/>
      <c r="Q43" s="23"/>
      <c r="R43" s="23"/>
      <c r="S43" s="23"/>
      <c r="T43" s="23"/>
      <c r="U43" s="23"/>
      <c r="V43" s="23"/>
      <c r="W43" s="23"/>
    </row>
    <row r="44" spans="1:23" ht="16.5" customHeight="1">
      <c r="A44" s="23"/>
      <c r="B44" s="23"/>
      <c r="C44" s="24"/>
      <c r="D44" s="23"/>
      <c r="E44" s="23"/>
      <c r="F44" s="23"/>
      <c r="G44" s="23"/>
      <c r="H44" s="23"/>
      <c r="I44" s="23"/>
      <c r="J44" s="23"/>
      <c r="K44" s="23"/>
      <c r="L44" s="23"/>
      <c r="M44" s="23"/>
      <c r="N44" s="23"/>
      <c r="O44" s="23"/>
      <c r="P44" s="23"/>
      <c r="Q44" s="23"/>
      <c r="R44" s="23"/>
      <c r="S44" s="23"/>
      <c r="T44" s="23"/>
      <c r="U44" s="23"/>
      <c r="V44" s="23"/>
      <c r="W44" s="23"/>
    </row>
    <row r="45" spans="1:23" ht="16.5" customHeight="1">
      <c r="A45" s="23"/>
      <c r="B45" s="23"/>
      <c r="C45" s="24"/>
      <c r="D45" s="23"/>
      <c r="E45" s="23"/>
      <c r="F45" s="23"/>
      <c r="G45" s="23"/>
      <c r="H45" s="23"/>
      <c r="I45" s="23"/>
      <c r="J45" s="23"/>
      <c r="K45" s="23"/>
      <c r="L45" s="23"/>
      <c r="M45" s="23"/>
      <c r="N45" s="23"/>
      <c r="O45" s="23"/>
      <c r="P45" s="23"/>
      <c r="Q45" s="23"/>
      <c r="R45" s="23"/>
      <c r="S45" s="23"/>
      <c r="T45" s="23"/>
      <c r="U45" s="23"/>
      <c r="V45" s="23"/>
      <c r="W45" s="23"/>
    </row>
    <row r="46" spans="1:23" ht="16.5" customHeight="1">
      <c r="A46" s="23"/>
      <c r="B46" s="23"/>
      <c r="C46" s="24"/>
      <c r="D46" s="23"/>
      <c r="E46" s="23"/>
      <c r="F46" s="23"/>
      <c r="G46" s="23"/>
      <c r="H46" s="23"/>
      <c r="I46" s="23"/>
      <c r="J46" s="23"/>
      <c r="K46" s="23"/>
      <c r="L46" s="23"/>
      <c r="M46" s="23"/>
      <c r="N46" s="23"/>
      <c r="O46" s="23"/>
      <c r="P46" s="23"/>
      <c r="Q46" s="23"/>
      <c r="R46" s="23"/>
      <c r="S46" s="23"/>
      <c r="T46" s="23"/>
      <c r="U46" s="23"/>
      <c r="V46" s="23"/>
      <c r="W46" s="23"/>
    </row>
    <row r="47" spans="1:23" ht="16.5" customHeight="1">
      <c r="A47" s="23"/>
      <c r="B47" s="23"/>
      <c r="C47" s="24"/>
      <c r="D47" s="23"/>
      <c r="E47" s="23"/>
      <c r="F47" s="23"/>
      <c r="G47" s="23"/>
      <c r="H47" s="23"/>
      <c r="I47" s="23"/>
      <c r="J47" s="23"/>
      <c r="K47" s="23"/>
      <c r="L47" s="23"/>
      <c r="M47" s="23"/>
      <c r="N47" s="23"/>
      <c r="O47" s="23"/>
      <c r="P47" s="23"/>
      <c r="Q47" s="23"/>
      <c r="R47" s="23"/>
      <c r="S47" s="23"/>
      <c r="T47" s="23"/>
      <c r="U47" s="23"/>
      <c r="V47" s="23"/>
      <c r="W47" s="23"/>
    </row>
    <row r="48" spans="1:23" ht="16.5" customHeight="1">
      <c r="A48" s="23"/>
      <c r="B48" s="23"/>
      <c r="C48" s="24"/>
      <c r="D48" s="23"/>
      <c r="E48" s="23"/>
      <c r="F48" s="23"/>
      <c r="G48" s="23"/>
      <c r="H48" s="23"/>
      <c r="I48" s="23"/>
      <c r="J48" s="23"/>
      <c r="K48" s="23"/>
      <c r="L48" s="23"/>
      <c r="M48" s="23"/>
      <c r="N48" s="23"/>
      <c r="O48" s="23"/>
      <c r="P48" s="23"/>
      <c r="Q48" s="23"/>
      <c r="R48" s="23"/>
      <c r="S48" s="23"/>
      <c r="T48" s="23"/>
      <c r="U48" s="23"/>
      <c r="V48" s="23"/>
      <c r="W48" s="23"/>
    </row>
    <row r="49" spans="1:23" ht="16.5" customHeight="1">
      <c r="A49" s="23"/>
      <c r="B49" s="23"/>
      <c r="C49" s="24"/>
      <c r="D49" s="23"/>
      <c r="E49" s="23"/>
      <c r="F49" s="23"/>
      <c r="G49" s="23"/>
      <c r="H49" s="23"/>
      <c r="I49" s="23"/>
      <c r="J49" s="23"/>
      <c r="K49" s="23"/>
      <c r="L49" s="23"/>
      <c r="M49" s="23"/>
      <c r="N49" s="23"/>
      <c r="O49" s="23"/>
      <c r="P49" s="23"/>
      <c r="Q49" s="23"/>
      <c r="R49" s="23"/>
      <c r="S49" s="23"/>
      <c r="T49" s="23"/>
      <c r="U49" s="23"/>
      <c r="V49" s="23"/>
      <c r="W49" s="23"/>
    </row>
    <row r="50" spans="1:23" ht="16.5" customHeight="1">
      <c r="A50" s="23"/>
      <c r="B50" s="23"/>
      <c r="C50" s="24"/>
      <c r="D50" s="23"/>
      <c r="E50" s="23"/>
      <c r="F50" s="23"/>
      <c r="G50" s="23"/>
      <c r="H50" s="23"/>
      <c r="I50" s="23"/>
      <c r="J50" s="23"/>
      <c r="K50" s="23"/>
      <c r="L50" s="23"/>
      <c r="M50" s="23"/>
      <c r="N50" s="23"/>
      <c r="O50" s="23"/>
      <c r="P50" s="23"/>
      <c r="Q50" s="23"/>
      <c r="R50" s="23"/>
      <c r="S50" s="23"/>
      <c r="T50" s="23"/>
      <c r="U50" s="23"/>
      <c r="V50" s="23"/>
      <c r="W50" s="23"/>
    </row>
    <row r="51" spans="1:23" ht="16.5" customHeight="1">
      <c r="A51" s="23"/>
      <c r="B51" s="23"/>
      <c r="C51" s="24"/>
      <c r="D51" s="23"/>
      <c r="E51" s="23"/>
      <c r="F51" s="23"/>
      <c r="G51" s="23"/>
      <c r="H51" s="23"/>
      <c r="I51" s="23"/>
      <c r="J51" s="23"/>
      <c r="K51" s="23"/>
      <c r="L51" s="23"/>
      <c r="M51" s="23"/>
      <c r="N51" s="23"/>
      <c r="O51" s="23"/>
      <c r="P51" s="23"/>
      <c r="Q51" s="23"/>
      <c r="R51" s="23"/>
      <c r="S51" s="23"/>
      <c r="T51" s="23"/>
      <c r="U51" s="23"/>
      <c r="V51" s="23"/>
      <c r="W51" s="23"/>
    </row>
    <row r="52" spans="1:23" ht="16.5" customHeight="1">
      <c r="A52" s="23"/>
      <c r="B52" s="23"/>
      <c r="C52" s="24"/>
      <c r="D52" s="23"/>
      <c r="E52" s="23"/>
      <c r="F52" s="23"/>
      <c r="G52" s="23"/>
      <c r="H52" s="23"/>
      <c r="I52" s="23"/>
      <c r="J52" s="23"/>
      <c r="K52" s="23"/>
      <c r="L52" s="23"/>
      <c r="M52" s="23"/>
      <c r="N52" s="23"/>
      <c r="O52" s="23"/>
      <c r="P52" s="23"/>
      <c r="Q52" s="23"/>
      <c r="R52" s="23"/>
      <c r="S52" s="23"/>
      <c r="T52" s="23"/>
      <c r="U52" s="23"/>
      <c r="V52" s="23"/>
      <c r="W52" s="23"/>
    </row>
    <row r="53" spans="1:23" ht="16.5" customHeight="1">
      <c r="A53" s="23"/>
      <c r="B53" s="23"/>
      <c r="C53" s="24"/>
      <c r="D53" s="23"/>
      <c r="E53" s="23"/>
      <c r="F53" s="23"/>
      <c r="G53" s="23"/>
      <c r="H53" s="23"/>
      <c r="I53" s="23"/>
      <c r="J53" s="23"/>
      <c r="K53" s="23"/>
      <c r="L53" s="23"/>
      <c r="M53" s="23"/>
      <c r="N53" s="23"/>
      <c r="O53" s="23"/>
      <c r="P53" s="23"/>
      <c r="Q53" s="23"/>
      <c r="R53" s="23"/>
      <c r="S53" s="23"/>
      <c r="T53" s="23"/>
      <c r="U53" s="23"/>
      <c r="V53" s="23"/>
      <c r="W53" s="23"/>
    </row>
    <row r="54" spans="1:23" ht="16.5" customHeight="1">
      <c r="A54" s="23"/>
      <c r="B54" s="23"/>
      <c r="C54" s="24"/>
      <c r="D54" s="23"/>
      <c r="E54" s="23"/>
      <c r="F54" s="23"/>
      <c r="G54" s="23"/>
      <c r="H54" s="23"/>
      <c r="I54" s="23"/>
      <c r="J54" s="23"/>
      <c r="K54" s="23"/>
      <c r="L54" s="23"/>
      <c r="M54" s="23"/>
      <c r="N54" s="23"/>
      <c r="O54" s="23"/>
      <c r="P54" s="23"/>
      <c r="Q54" s="23"/>
      <c r="R54" s="23"/>
      <c r="S54" s="23"/>
      <c r="T54" s="23"/>
      <c r="U54" s="23"/>
      <c r="V54" s="23"/>
      <c r="W54" s="23"/>
    </row>
    <row r="55" spans="1:23" ht="16.5" customHeight="1">
      <c r="A55" s="23"/>
      <c r="B55" s="23"/>
      <c r="C55" s="24"/>
      <c r="D55" s="23"/>
      <c r="E55" s="23"/>
      <c r="F55" s="23"/>
      <c r="G55" s="23"/>
      <c r="H55" s="23"/>
      <c r="I55" s="23"/>
      <c r="J55" s="23"/>
      <c r="K55" s="23"/>
      <c r="L55" s="23"/>
      <c r="M55" s="23"/>
      <c r="N55" s="23"/>
      <c r="O55" s="23"/>
      <c r="P55" s="23"/>
      <c r="Q55" s="23"/>
      <c r="R55" s="23"/>
      <c r="S55" s="23"/>
      <c r="T55" s="23"/>
      <c r="U55" s="23"/>
      <c r="V55" s="23"/>
      <c r="W55" s="23"/>
    </row>
    <row r="56" spans="1:23" ht="16.5" customHeight="1">
      <c r="A56" s="23"/>
      <c r="B56" s="23"/>
      <c r="C56" s="24"/>
      <c r="D56" s="23"/>
      <c r="E56" s="23"/>
      <c r="F56" s="23"/>
      <c r="G56" s="23"/>
      <c r="H56" s="23"/>
      <c r="I56" s="23"/>
      <c r="J56" s="23"/>
      <c r="K56" s="23"/>
      <c r="L56" s="23"/>
      <c r="M56" s="23"/>
      <c r="N56" s="23"/>
      <c r="O56" s="23"/>
      <c r="P56" s="23"/>
      <c r="Q56" s="23"/>
      <c r="R56" s="23"/>
      <c r="S56" s="23"/>
      <c r="T56" s="23"/>
      <c r="U56" s="23"/>
      <c r="V56" s="23"/>
      <c r="W56" s="23"/>
    </row>
    <row r="57" spans="1:23" ht="16.5" customHeight="1">
      <c r="A57" s="23"/>
      <c r="B57" s="23"/>
      <c r="C57" s="24"/>
      <c r="D57" s="23"/>
      <c r="E57" s="23"/>
      <c r="F57" s="23"/>
      <c r="G57" s="23"/>
      <c r="H57" s="23"/>
      <c r="I57" s="23"/>
      <c r="J57" s="23"/>
      <c r="K57" s="23"/>
      <c r="L57" s="23"/>
      <c r="M57" s="23"/>
      <c r="N57" s="23"/>
      <c r="O57" s="23"/>
      <c r="P57" s="23"/>
      <c r="Q57" s="23"/>
      <c r="R57" s="23"/>
      <c r="S57" s="23"/>
      <c r="T57" s="23"/>
      <c r="U57" s="23"/>
      <c r="V57" s="23"/>
      <c r="W57" s="23"/>
    </row>
    <row r="58" spans="1:23" ht="16.5" customHeight="1">
      <c r="A58" s="23"/>
      <c r="B58" s="23"/>
      <c r="C58" s="24"/>
      <c r="D58" s="23"/>
      <c r="E58" s="23"/>
      <c r="F58" s="23"/>
      <c r="G58" s="23"/>
      <c r="H58" s="23"/>
      <c r="I58" s="23"/>
      <c r="J58" s="23"/>
      <c r="K58" s="23"/>
      <c r="L58" s="23"/>
      <c r="M58" s="23"/>
      <c r="N58" s="23"/>
      <c r="O58" s="23"/>
      <c r="P58" s="23"/>
      <c r="Q58" s="23"/>
      <c r="R58" s="23"/>
      <c r="S58" s="23"/>
      <c r="T58" s="23"/>
      <c r="U58" s="23"/>
      <c r="V58" s="23"/>
      <c r="W58" s="23"/>
    </row>
    <row r="59" spans="1:23" ht="16.5" customHeight="1">
      <c r="A59" s="23"/>
      <c r="B59" s="23"/>
      <c r="C59" s="24"/>
      <c r="D59" s="23"/>
      <c r="E59" s="23"/>
      <c r="F59" s="23"/>
      <c r="G59" s="23"/>
      <c r="H59" s="23"/>
      <c r="I59" s="23"/>
      <c r="J59" s="23"/>
      <c r="K59" s="23"/>
      <c r="L59" s="23"/>
      <c r="M59" s="23"/>
      <c r="N59" s="23"/>
      <c r="O59" s="23"/>
      <c r="P59" s="23"/>
      <c r="Q59" s="23"/>
      <c r="R59" s="23"/>
      <c r="S59" s="23"/>
      <c r="T59" s="23"/>
      <c r="U59" s="23"/>
      <c r="V59" s="23"/>
      <c r="W59" s="23"/>
    </row>
    <row r="60" spans="1:23" ht="16.5" customHeight="1">
      <c r="A60" s="23"/>
      <c r="B60" s="23"/>
      <c r="C60" s="24"/>
      <c r="D60" s="23"/>
      <c r="E60" s="23"/>
      <c r="F60" s="23"/>
      <c r="G60" s="23"/>
      <c r="H60" s="23"/>
      <c r="I60" s="23"/>
      <c r="J60" s="23"/>
      <c r="K60" s="23"/>
      <c r="L60" s="23"/>
      <c r="M60" s="23"/>
      <c r="N60" s="23"/>
      <c r="O60" s="23"/>
      <c r="P60" s="23"/>
      <c r="Q60" s="23"/>
      <c r="R60" s="23"/>
      <c r="S60" s="23"/>
      <c r="T60" s="23"/>
      <c r="U60" s="23"/>
      <c r="V60" s="23"/>
      <c r="W60" s="23"/>
    </row>
    <row r="61" spans="1:23" ht="16.5" customHeight="1">
      <c r="A61" s="23"/>
      <c r="B61" s="23"/>
      <c r="C61" s="24"/>
      <c r="D61" s="23"/>
      <c r="E61" s="23"/>
      <c r="F61" s="23"/>
      <c r="G61" s="23"/>
      <c r="H61" s="23"/>
      <c r="I61" s="23"/>
      <c r="J61" s="23"/>
      <c r="K61" s="23"/>
      <c r="L61" s="23"/>
      <c r="M61" s="23"/>
      <c r="N61" s="23"/>
      <c r="O61" s="23"/>
      <c r="P61" s="23"/>
      <c r="Q61" s="23"/>
      <c r="R61" s="23"/>
      <c r="S61" s="23"/>
      <c r="T61" s="23"/>
      <c r="U61" s="23"/>
      <c r="V61" s="23"/>
      <c r="W61" s="23"/>
    </row>
    <row r="62" spans="1:23" ht="16.5" customHeight="1">
      <c r="A62" s="23"/>
      <c r="B62" s="23"/>
      <c r="C62" s="24"/>
      <c r="D62" s="23"/>
      <c r="E62" s="23"/>
      <c r="F62" s="23"/>
      <c r="G62" s="23"/>
      <c r="H62" s="23"/>
      <c r="I62" s="23"/>
      <c r="J62" s="23"/>
      <c r="K62" s="23"/>
      <c r="L62" s="23"/>
      <c r="M62" s="23"/>
      <c r="N62" s="23"/>
      <c r="O62" s="23"/>
      <c r="P62" s="23"/>
      <c r="Q62" s="23"/>
      <c r="R62" s="23"/>
      <c r="S62" s="23"/>
      <c r="T62" s="23"/>
      <c r="U62" s="23"/>
      <c r="V62" s="23"/>
      <c r="W62" s="23"/>
    </row>
    <row r="63" spans="1:23" ht="16.5" customHeight="1">
      <c r="A63" s="23"/>
      <c r="B63" s="23"/>
      <c r="C63" s="24"/>
      <c r="D63" s="23"/>
      <c r="E63" s="23"/>
      <c r="F63" s="23"/>
      <c r="G63" s="23"/>
      <c r="H63" s="23"/>
      <c r="I63" s="23"/>
      <c r="J63" s="23"/>
      <c r="K63" s="23"/>
      <c r="L63" s="23"/>
      <c r="M63" s="23"/>
      <c r="N63" s="23"/>
      <c r="O63" s="23"/>
      <c r="P63" s="23"/>
      <c r="Q63" s="23"/>
      <c r="R63" s="23"/>
      <c r="S63" s="23"/>
      <c r="T63" s="23"/>
      <c r="U63" s="23"/>
      <c r="V63" s="23"/>
      <c r="W63" s="23"/>
    </row>
    <row r="64" spans="1:23" ht="16.5" customHeight="1">
      <c r="A64" s="23"/>
      <c r="B64" s="23"/>
      <c r="C64" s="24"/>
      <c r="D64" s="23"/>
      <c r="E64" s="23"/>
      <c r="F64" s="23"/>
      <c r="G64" s="23"/>
      <c r="H64" s="23"/>
      <c r="I64" s="23"/>
      <c r="J64" s="23"/>
      <c r="K64" s="23"/>
      <c r="L64" s="23"/>
      <c r="M64" s="23"/>
      <c r="N64" s="23"/>
      <c r="O64" s="23"/>
      <c r="P64" s="23"/>
      <c r="Q64" s="23"/>
      <c r="R64" s="23"/>
      <c r="S64" s="23"/>
      <c r="T64" s="23"/>
      <c r="U64" s="23"/>
      <c r="V64" s="23"/>
      <c r="W64" s="23"/>
    </row>
    <row r="65" spans="1:23" ht="16.5" customHeight="1">
      <c r="A65" s="23"/>
      <c r="B65" s="23"/>
      <c r="C65" s="24"/>
      <c r="D65" s="23"/>
      <c r="E65" s="23"/>
      <c r="F65" s="23"/>
      <c r="G65" s="23"/>
      <c r="H65" s="23"/>
      <c r="I65" s="23"/>
      <c r="J65" s="23"/>
      <c r="K65" s="23"/>
      <c r="L65" s="23"/>
      <c r="M65" s="23"/>
      <c r="N65" s="23"/>
      <c r="O65" s="23"/>
      <c r="P65" s="23"/>
      <c r="Q65" s="23"/>
      <c r="R65" s="23"/>
      <c r="S65" s="23"/>
      <c r="T65" s="23"/>
      <c r="U65" s="23"/>
      <c r="V65" s="23"/>
      <c r="W65" s="23"/>
    </row>
    <row r="66" spans="1:23" ht="16.5" customHeight="1">
      <c r="A66" s="23"/>
      <c r="B66" s="23"/>
      <c r="C66" s="24"/>
      <c r="D66" s="23"/>
      <c r="E66" s="23"/>
      <c r="F66" s="23"/>
      <c r="G66" s="23"/>
      <c r="H66" s="23"/>
      <c r="I66" s="23"/>
      <c r="J66" s="23"/>
      <c r="K66" s="23"/>
      <c r="L66" s="23"/>
      <c r="M66" s="23"/>
      <c r="N66" s="23"/>
      <c r="O66" s="23"/>
      <c r="P66" s="23"/>
      <c r="Q66" s="23"/>
      <c r="R66" s="23"/>
      <c r="S66" s="23"/>
      <c r="T66" s="23"/>
      <c r="U66" s="23"/>
      <c r="V66" s="23"/>
      <c r="W66" s="23"/>
    </row>
    <row r="67" spans="1:23" ht="16.5" customHeight="1">
      <c r="A67" s="23"/>
      <c r="B67" s="23"/>
      <c r="C67" s="24"/>
      <c r="D67" s="23"/>
      <c r="E67" s="23"/>
      <c r="F67" s="23"/>
      <c r="G67" s="23"/>
      <c r="H67" s="23"/>
      <c r="I67" s="23"/>
      <c r="J67" s="23"/>
      <c r="K67" s="23"/>
      <c r="L67" s="23"/>
      <c r="M67" s="23"/>
      <c r="N67" s="23"/>
      <c r="O67" s="23"/>
      <c r="P67" s="23"/>
      <c r="Q67" s="23"/>
      <c r="R67" s="23"/>
      <c r="S67" s="23"/>
      <c r="T67" s="23"/>
      <c r="U67" s="23"/>
      <c r="V67" s="23"/>
      <c r="W67" s="23"/>
    </row>
    <row r="68" spans="1:23" ht="16.5" customHeight="1">
      <c r="A68" s="23"/>
      <c r="B68" s="23"/>
      <c r="C68" s="24"/>
      <c r="D68" s="23"/>
      <c r="E68" s="23"/>
      <c r="F68" s="23"/>
      <c r="G68" s="23"/>
      <c r="H68" s="23"/>
      <c r="I68" s="23"/>
      <c r="J68" s="23"/>
      <c r="K68" s="23"/>
      <c r="L68" s="23"/>
      <c r="M68" s="23"/>
      <c r="N68" s="23"/>
      <c r="O68" s="23"/>
      <c r="P68" s="23"/>
      <c r="Q68" s="23"/>
      <c r="R68" s="23"/>
      <c r="S68" s="23"/>
      <c r="T68" s="23"/>
      <c r="U68" s="23"/>
      <c r="V68" s="23"/>
      <c r="W68" s="23"/>
    </row>
    <row r="69" spans="1:23" ht="16.5" customHeight="1">
      <c r="A69" s="23"/>
      <c r="B69" s="23"/>
      <c r="C69" s="24"/>
      <c r="D69" s="23"/>
      <c r="E69" s="23"/>
      <c r="F69" s="23"/>
      <c r="G69" s="23"/>
      <c r="H69" s="23"/>
      <c r="I69" s="23"/>
      <c r="J69" s="23"/>
      <c r="K69" s="23"/>
      <c r="L69" s="23"/>
      <c r="M69" s="23"/>
      <c r="N69" s="23"/>
      <c r="O69" s="23"/>
      <c r="P69" s="23"/>
      <c r="Q69" s="23"/>
      <c r="R69" s="23"/>
      <c r="S69" s="23"/>
      <c r="T69" s="23"/>
      <c r="U69" s="23"/>
      <c r="V69" s="23"/>
      <c r="W69" s="23"/>
    </row>
    <row r="70" spans="1:23" ht="16.5" customHeight="1">
      <c r="A70" s="23"/>
      <c r="B70" s="23"/>
      <c r="C70" s="24"/>
      <c r="D70" s="23"/>
      <c r="E70" s="23"/>
      <c r="F70" s="23"/>
      <c r="G70" s="23"/>
      <c r="H70" s="23"/>
      <c r="I70" s="23"/>
      <c r="J70" s="23"/>
      <c r="K70" s="23"/>
      <c r="L70" s="23"/>
      <c r="M70" s="23"/>
      <c r="N70" s="23"/>
      <c r="O70" s="23"/>
      <c r="P70" s="23"/>
      <c r="Q70" s="23"/>
      <c r="R70" s="23"/>
      <c r="S70" s="23"/>
      <c r="T70" s="23"/>
      <c r="U70" s="23"/>
      <c r="V70" s="23"/>
      <c r="W70" s="23"/>
    </row>
    <row r="71" spans="1:23" ht="16.5" customHeight="1">
      <c r="A71" s="23"/>
      <c r="B71" s="23"/>
      <c r="C71" s="24"/>
      <c r="D71" s="23"/>
      <c r="E71" s="23"/>
      <c r="F71" s="23"/>
      <c r="G71" s="23"/>
      <c r="H71" s="23"/>
      <c r="I71" s="23"/>
      <c r="J71" s="23"/>
      <c r="K71" s="23"/>
      <c r="L71" s="23"/>
      <c r="M71" s="23"/>
      <c r="N71" s="23"/>
      <c r="O71" s="23"/>
      <c r="P71" s="23"/>
      <c r="Q71" s="23"/>
      <c r="R71" s="23"/>
      <c r="S71" s="23"/>
      <c r="T71" s="23"/>
      <c r="U71" s="23"/>
      <c r="V71" s="23"/>
      <c r="W71" s="23"/>
    </row>
    <row r="72" spans="1:23" ht="16.5" customHeight="1">
      <c r="A72" s="23"/>
      <c r="B72" s="23"/>
      <c r="C72" s="24"/>
      <c r="D72" s="23"/>
      <c r="E72" s="23"/>
      <c r="F72" s="23"/>
      <c r="G72" s="23"/>
      <c r="H72" s="23"/>
      <c r="I72" s="23"/>
      <c r="J72" s="23"/>
      <c r="K72" s="23"/>
      <c r="L72" s="23"/>
      <c r="M72" s="23"/>
      <c r="N72" s="23"/>
      <c r="O72" s="23"/>
      <c r="P72" s="23"/>
      <c r="Q72" s="23"/>
      <c r="R72" s="23"/>
      <c r="S72" s="23"/>
      <c r="T72" s="23"/>
      <c r="U72" s="23"/>
      <c r="V72" s="23"/>
      <c r="W72" s="23"/>
    </row>
    <row r="73" spans="1:23" ht="16.5" customHeight="1">
      <c r="A73" s="23"/>
      <c r="B73" s="23"/>
      <c r="C73" s="24"/>
      <c r="D73" s="23"/>
      <c r="E73" s="23"/>
      <c r="F73" s="23"/>
      <c r="G73" s="23"/>
      <c r="H73" s="23"/>
      <c r="I73" s="23"/>
      <c r="J73" s="23"/>
      <c r="K73" s="23"/>
      <c r="L73" s="23"/>
      <c r="M73" s="23"/>
      <c r="N73" s="23"/>
      <c r="O73" s="23"/>
      <c r="P73" s="23"/>
      <c r="Q73" s="23"/>
      <c r="R73" s="23"/>
      <c r="S73" s="23"/>
      <c r="T73" s="23"/>
      <c r="U73" s="23"/>
      <c r="V73" s="23"/>
      <c r="W73" s="23"/>
    </row>
    <row r="74" spans="1:23" ht="16.5" customHeight="1">
      <c r="A74" s="23"/>
      <c r="B74" s="23"/>
      <c r="C74" s="24"/>
      <c r="D74" s="23"/>
      <c r="E74" s="23"/>
      <c r="F74" s="23"/>
      <c r="G74" s="23"/>
      <c r="H74" s="23"/>
      <c r="I74" s="23"/>
      <c r="J74" s="23"/>
      <c r="K74" s="23"/>
      <c r="L74" s="23"/>
      <c r="M74" s="23"/>
      <c r="N74" s="23"/>
      <c r="O74" s="23"/>
      <c r="P74" s="23"/>
      <c r="Q74" s="23"/>
      <c r="R74" s="23"/>
      <c r="S74" s="23"/>
      <c r="T74" s="23"/>
      <c r="U74" s="23"/>
      <c r="V74" s="23"/>
      <c r="W74" s="23"/>
    </row>
    <row r="75" spans="1:23" ht="16.5" customHeight="1">
      <c r="A75" s="23"/>
      <c r="B75" s="23"/>
      <c r="C75" s="24"/>
      <c r="D75" s="23"/>
      <c r="E75" s="23"/>
      <c r="F75" s="23"/>
      <c r="G75" s="23"/>
      <c r="H75" s="23"/>
      <c r="I75" s="23"/>
      <c r="J75" s="23"/>
      <c r="K75" s="23"/>
      <c r="L75" s="23"/>
      <c r="M75" s="23"/>
      <c r="N75" s="23"/>
      <c r="O75" s="23"/>
      <c r="P75" s="23"/>
      <c r="Q75" s="23"/>
      <c r="R75" s="23"/>
      <c r="S75" s="23"/>
      <c r="T75" s="23"/>
      <c r="U75" s="23"/>
      <c r="V75" s="23"/>
      <c r="W75" s="23"/>
    </row>
    <row r="76" spans="1:23" ht="16.5" customHeight="1">
      <c r="A76" s="23"/>
      <c r="B76" s="23"/>
      <c r="C76" s="24"/>
      <c r="D76" s="23"/>
      <c r="E76" s="23"/>
      <c r="F76" s="23"/>
      <c r="G76" s="23"/>
      <c r="H76" s="23"/>
      <c r="I76" s="23"/>
      <c r="J76" s="23"/>
      <c r="K76" s="23"/>
      <c r="L76" s="23"/>
      <c r="M76" s="23"/>
      <c r="N76" s="23"/>
      <c r="O76" s="23"/>
      <c r="P76" s="23"/>
      <c r="Q76" s="23"/>
      <c r="R76" s="23"/>
      <c r="S76" s="23"/>
      <c r="T76" s="23"/>
      <c r="U76" s="23"/>
      <c r="V76" s="23"/>
      <c r="W76" s="23"/>
    </row>
    <row r="77" spans="1:23" ht="16.5" customHeight="1">
      <c r="A77" s="23"/>
      <c r="B77" s="23"/>
      <c r="C77" s="24"/>
      <c r="D77" s="23"/>
      <c r="E77" s="23"/>
      <c r="F77" s="23"/>
      <c r="G77" s="23"/>
      <c r="H77" s="23"/>
      <c r="I77" s="23"/>
      <c r="J77" s="23"/>
      <c r="K77" s="23"/>
      <c r="L77" s="23"/>
      <c r="M77" s="23"/>
      <c r="N77" s="23"/>
      <c r="O77" s="23"/>
      <c r="P77" s="23"/>
      <c r="Q77" s="23"/>
      <c r="R77" s="23"/>
      <c r="S77" s="23"/>
      <c r="T77" s="23"/>
      <c r="U77" s="23"/>
      <c r="V77" s="23"/>
      <c r="W77" s="23"/>
    </row>
    <row r="78" spans="1:23" ht="16.5" customHeight="1">
      <c r="A78" s="23"/>
      <c r="B78" s="23"/>
      <c r="C78" s="24"/>
      <c r="D78" s="23"/>
      <c r="E78" s="23"/>
      <c r="F78" s="23"/>
      <c r="G78" s="23"/>
      <c r="H78" s="23"/>
      <c r="I78" s="23"/>
      <c r="J78" s="23"/>
      <c r="K78" s="23"/>
      <c r="L78" s="23"/>
      <c r="M78" s="23"/>
      <c r="N78" s="23"/>
      <c r="O78" s="23"/>
      <c r="P78" s="23"/>
      <c r="Q78" s="23"/>
      <c r="R78" s="23"/>
      <c r="S78" s="23"/>
      <c r="T78" s="23"/>
      <c r="U78" s="23"/>
      <c r="V78" s="23"/>
      <c r="W78" s="23"/>
    </row>
    <row r="79" spans="1:23" ht="16.5" customHeight="1">
      <c r="A79" s="23"/>
      <c r="B79" s="23"/>
      <c r="C79" s="24"/>
      <c r="D79" s="23"/>
      <c r="E79" s="23"/>
      <c r="F79" s="23"/>
      <c r="G79" s="23"/>
      <c r="H79" s="23"/>
      <c r="I79" s="23"/>
      <c r="J79" s="23"/>
      <c r="K79" s="23"/>
      <c r="L79" s="23"/>
      <c r="M79" s="23"/>
      <c r="N79" s="23"/>
      <c r="O79" s="23"/>
      <c r="P79" s="23"/>
      <c r="Q79" s="23"/>
      <c r="R79" s="23"/>
      <c r="S79" s="23"/>
      <c r="T79" s="23"/>
      <c r="U79" s="23"/>
      <c r="V79" s="23"/>
      <c r="W79" s="23"/>
    </row>
    <row r="80" spans="1:23" ht="16.5" customHeight="1">
      <c r="A80" s="23"/>
      <c r="B80" s="23"/>
      <c r="C80" s="24"/>
      <c r="D80" s="23"/>
      <c r="E80" s="23"/>
      <c r="F80" s="23"/>
      <c r="G80" s="23"/>
      <c r="H80" s="23"/>
      <c r="I80" s="23"/>
      <c r="J80" s="23"/>
      <c r="K80" s="23"/>
      <c r="L80" s="23"/>
      <c r="M80" s="23"/>
      <c r="N80" s="23"/>
      <c r="O80" s="23"/>
      <c r="P80" s="23"/>
      <c r="Q80" s="23"/>
      <c r="R80" s="23"/>
      <c r="S80" s="23"/>
      <c r="T80" s="23"/>
      <c r="U80" s="23"/>
      <c r="V80" s="23"/>
      <c r="W80" s="23"/>
    </row>
    <row r="81" spans="1:23" ht="16.5" customHeight="1">
      <c r="A81" s="23"/>
      <c r="B81" s="23"/>
      <c r="C81" s="24"/>
      <c r="D81" s="23"/>
      <c r="E81" s="23"/>
      <c r="F81" s="23"/>
      <c r="G81" s="23"/>
      <c r="H81" s="23"/>
      <c r="I81" s="23"/>
      <c r="J81" s="23"/>
      <c r="K81" s="23"/>
      <c r="L81" s="23"/>
      <c r="M81" s="23"/>
      <c r="N81" s="23"/>
      <c r="O81" s="23"/>
      <c r="P81" s="23"/>
      <c r="Q81" s="23"/>
      <c r="R81" s="23"/>
      <c r="S81" s="23"/>
      <c r="T81" s="23"/>
      <c r="U81" s="23"/>
      <c r="V81" s="23"/>
      <c r="W81" s="23"/>
    </row>
    <row r="82" spans="1:23" ht="16.5" customHeight="1">
      <c r="A82" s="23"/>
      <c r="B82" s="23"/>
      <c r="C82" s="24"/>
      <c r="D82" s="23"/>
      <c r="E82" s="23"/>
      <c r="F82" s="23"/>
      <c r="G82" s="23"/>
      <c r="H82" s="23"/>
      <c r="I82" s="23"/>
      <c r="J82" s="23"/>
      <c r="K82" s="23"/>
      <c r="L82" s="23"/>
      <c r="M82" s="23"/>
      <c r="N82" s="23"/>
      <c r="O82" s="23"/>
      <c r="P82" s="23"/>
      <c r="Q82" s="23"/>
      <c r="R82" s="23"/>
      <c r="S82" s="23"/>
      <c r="T82" s="23"/>
      <c r="U82" s="23"/>
      <c r="V82" s="23"/>
      <c r="W82" s="23"/>
    </row>
    <row r="83" spans="1:23" ht="16.5" customHeight="1">
      <c r="A83" s="23"/>
      <c r="B83" s="23"/>
      <c r="C83" s="24"/>
      <c r="D83" s="23"/>
      <c r="E83" s="23"/>
      <c r="F83" s="23"/>
      <c r="G83" s="23"/>
      <c r="H83" s="23"/>
      <c r="I83" s="23"/>
      <c r="J83" s="23"/>
      <c r="K83" s="23"/>
      <c r="L83" s="23"/>
      <c r="M83" s="23"/>
      <c r="N83" s="23"/>
      <c r="O83" s="23"/>
      <c r="P83" s="23"/>
      <c r="Q83" s="23"/>
      <c r="R83" s="23"/>
      <c r="S83" s="23"/>
      <c r="T83" s="23"/>
      <c r="U83" s="23"/>
      <c r="V83" s="23"/>
      <c r="W83" s="23"/>
    </row>
    <row r="84" spans="1:23" ht="16.5" customHeight="1">
      <c r="A84" s="23"/>
      <c r="B84" s="23"/>
      <c r="C84" s="24"/>
      <c r="D84" s="23"/>
      <c r="E84" s="23"/>
      <c r="F84" s="23"/>
      <c r="G84" s="23"/>
      <c r="H84" s="23"/>
      <c r="I84" s="23"/>
      <c r="J84" s="23"/>
      <c r="K84" s="23"/>
      <c r="L84" s="23"/>
      <c r="M84" s="23"/>
      <c r="N84" s="23"/>
      <c r="O84" s="23"/>
      <c r="P84" s="23"/>
      <c r="Q84" s="23"/>
      <c r="R84" s="23"/>
      <c r="S84" s="23"/>
      <c r="T84" s="23"/>
      <c r="U84" s="23"/>
      <c r="V84" s="23"/>
      <c r="W84" s="23"/>
    </row>
    <row r="85" spans="1:23" ht="16.5" customHeight="1">
      <c r="A85" s="23"/>
      <c r="B85" s="23"/>
      <c r="C85" s="24"/>
      <c r="D85" s="23"/>
      <c r="E85" s="23"/>
      <c r="F85" s="23"/>
      <c r="G85" s="23"/>
      <c r="H85" s="23"/>
      <c r="I85" s="23"/>
      <c r="J85" s="23"/>
      <c r="K85" s="23"/>
      <c r="L85" s="23"/>
      <c r="M85" s="23"/>
      <c r="N85" s="23"/>
      <c r="O85" s="23"/>
      <c r="P85" s="23"/>
      <c r="Q85" s="23"/>
      <c r="R85" s="23"/>
      <c r="S85" s="23"/>
      <c r="T85" s="23"/>
      <c r="U85" s="23"/>
      <c r="V85" s="23"/>
      <c r="W85" s="23"/>
    </row>
    <row r="86" spans="1:23" ht="16.5" customHeight="1">
      <c r="A86" s="23"/>
      <c r="B86" s="23"/>
      <c r="C86" s="24"/>
      <c r="D86" s="23"/>
      <c r="E86" s="23"/>
      <c r="F86" s="23"/>
      <c r="G86" s="23"/>
      <c r="H86" s="23"/>
      <c r="I86" s="23"/>
      <c r="J86" s="23"/>
      <c r="K86" s="23"/>
      <c r="L86" s="23"/>
      <c r="M86" s="23"/>
      <c r="N86" s="23"/>
      <c r="O86" s="23"/>
      <c r="P86" s="23"/>
      <c r="Q86" s="23"/>
      <c r="R86" s="23"/>
      <c r="S86" s="23"/>
      <c r="T86" s="23"/>
      <c r="U86" s="23"/>
      <c r="V86" s="23"/>
      <c r="W86" s="23"/>
    </row>
    <row r="87" spans="1:23" ht="16.5" customHeight="1">
      <c r="A87" s="23"/>
      <c r="B87" s="23"/>
      <c r="C87" s="24"/>
      <c r="D87" s="23"/>
      <c r="E87" s="23"/>
      <c r="F87" s="23"/>
      <c r="G87" s="23"/>
      <c r="H87" s="23"/>
      <c r="I87" s="23"/>
      <c r="J87" s="23"/>
      <c r="K87" s="23"/>
      <c r="L87" s="23"/>
      <c r="M87" s="23"/>
      <c r="N87" s="23"/>
      <c r="O87" s="23"/>
      <c r="P87" s="23"/>
      <c r="Q87" s="23"/>
      <c r="R87" s="23"/>
      <c r="S87" s="23"/>
      <c r="T87" s="23"/>
      <c r="U87" s="23"/>
      <c r="V87" s="23"/>
      <c r="W87" s="23"/>
    </row>
    <row r="88" spans="1:23" ht="16.5" customHeight="1">
      <c r="A88" s="23"/>
      <c r="B88" s="23"/>
      <c r="C88" s="24"/>
      <c r="D88" s="23"/>
      <c r="E88" s="23"/>
      <c r="F88" s="23"/>
      <c r="G88" s="23"/>
      <c r="H88" s="23"/>
      <c r="I88" s="23"/>
      <c r="J88" s="23"/>
      <c r="K88" s="23"/>
      <c r="L88" s="23"/>
      <c r="M88" s="23"/>
      <c r="N88" s="23"/>
      <c r="O88" s="23"/>
      <c r="P88" s="23"/>
      <c r="Q88" s="23"/>
      <c r="R88" s="23"/>
      <c r="S88" s="23"/>
      <c r="T88" s="23"/>
      <c r="U88" s="23"/>
      <c r="V88" s="23"/>
      <c r="W88" s="23"/>
    </row>
    <row r="89" spans="1:23" ht="16.5" customHeight="1">
      <c r="A89" s="23"/>
      <c r="B89" s="23"/>
      <c r="C89" s="24"/>
      <c r="D89" s="23"/>
      <c r="E89" s="23"/>
      <c r="F89" s="23"/>
      <c r="G89" s="23"/>
      <c r="H89" s="23"/>
      <c r="I89" s="23"/>
      <c r="J89" s="23"/>
      <c r="K89" s="23"/>
      <c r="L89" s="23"/>
      <c r="M89" s="23"/>
      <c r="N89" s="23"/>
      <c r="O89" s="23"/>
      <c r="P89" s="23"/>
      <c r="Q89" s="23"/>
      <c r="R89" s="23"/>
      <c r="S89" s="23"/>
      <c r="T89" s="23"/>
      <c r="U89" s="23"/>
      <c r="V89" s="23"/>
      <c r="W89" s="23"/>
    </row>
    <row r="90" spans="1:23" ht="16.5" customHeight="1">
      <c r="A90" s="23"/>
      <c r="B90" s="23"/>
      <c r="C90" s="24"/>
      <c r="D90" s="23"/>
      <c r="E90" s="23"/>
      <c r="F90" s="23"/>
      <c r="G90" s="23"/>
      <c r="H90" s="23"/>
      <c r="I90" s="23"/>
      <c r="J90" s="23"/>
      <c r="K90" s="23"/>
      <c r="L90" s="23"/>
      <c r="M90" s="23"/>
      <c r="N90" s="23"/>
      <c r="O90" s="23"/>
      <c r="P90" s="23"/>
      <c r="Q90" s="23"/>
      <c r="R90" s="23"/>
      <c r="S90" s="23"/>
      <c r="T90" s="23"/>
      <c r="U90" s="23"/>
      <c r="V90" s="23"/>
      <c r="W90" s="23"/>
    </row>
    <row r="91" spans="1:23" ht="16.5" customHeight="1">
      <c r="A91" s="23"/>
      <c r="B91" s="23"/>
      <c r="C91" s="24"/>
      <c r="D91" s="23"/>
      <c r="E91" s="23"/>
      <c r="F91" s="23"/>
      <c r="G91" s="23"/>
      <c r="H91" s="23"/>
      <c r="I91" s="23"/>
      <c r="J91" s="23"/>
      <c r="K91" s="23"/>
      <c r="L91" s="23"/>
      <c r="M91" s="23"/>
      <c r="N91" s="23"/>
      <c r="O91" s="23"/>
      <c r="P91" s="23"/>
      <c r="Q91" s="23"/>
      <c r="R91" s="23"/>
      <c r="S91" s="23"/>
      <c r="T91" s="23"/>
      <c r="U91" s="23"/>
      <c r="V91" s="23"/>
      <c r="W91" s="23"/>
    </row>
    <row r="92" spans="1:23" ht="16.5" customHeight="1">
      <c r="A92" s="23"/>
      <c r="B92" s="23"/>
      <c r="C92" s="24"/>
      <c r="D92" s="23"/>
      <c r="E92" s="23"/>
      <c r="F92" s="23"/>
      <c r="G92" s="23"/>
      <c r="H92" s="23"/>
      <c r="I92" s="23"/>
      <c r="J92" s="23"/>
      <c r="K92" s="23"/>
      <c r="L92" s="23"/>
      <c r="M92" s="23"/>
      <c r="N92" s="23"/>
      <c r="O92" s="23"/>
      <c r="P92" s="23"/>
      <c r="Q92" s="23"/>
      <c r="R92" s="23"/>
      <c r="S92" s="23"/>
      <c r="T92" s="23"/>
      <c r="U92" s="23"/>
      <c r="V92" s="23"/>
      <c r="W92" s="23"/>
    </row>
    <row r="93" spans="1:23" ht="16.5" customHeight="1">
      <c r="A93" s="23"/>
      <c r="B93" s="23"/>
      <c r="C93" s="24"/>
      <c r="D93" s="23"/>
      <c r="E93" s="23"/>
      <c r="F93" s="23"/>
      <c r="G93" s="23"/>
      <c r="H93" s="23"/>
      <c r="I93" s="23"/>
      <c r="J93" s="23"/>
      <c r="K93" s="23"/>
      <c r="L93" s="23"/>
      <c r="M93" s="23"/>
      <c r="N93" s="23"/>
      <c r="O93" s="23"/>
      <c r="P93" s="23"/>
      <c r="Q93" s="23"/>
      <c r="R93" s="23"/>
      <c r="S93" s="23"/>
      <c r="T93" s="23"/>
      <c r="U93" s="23"/>
      <c r="V93" s="23"/>
      <c r="W93" s="23"/>
    </row>
    <row r="94" spans="1:23" ht="16.5" customHeight="1">
      <c r="A94" s="23"/>
      <c r="B94" s="23"/>
      <c r="C94" s="24"/>
      <c r="D94" s="23"/>
      <c r="E94" s="23"/>
      <c r="F94" s="23"/>
      <c r="G94" s="23"/>
      <c r="H94" s="23"/>
      <c r="I94" s="23"/>
      <c r="J94" s="23"/>
      <c r="K94" s="23"/>
      <c r="L94" s="23"/>
      <c r="M94" s="23"/>
      <c r="N94" s="23"/>
      <c r="O94" s="23"/>
      <c r="P94" s="23"/>
      <c r="Q94" s="23"/>
      <c r="R94" s="23"/>
      <c r="S94" s="23"/>
      <c r="T94" s="23"/>
      <c r="U94" s="23"/>
      <c r="V94" s="23"/>
      <c r="W94" s="23"/>
    </row>
    <row r="95" spans="1:23" ht="16.5" customHeight="1">
      <c r="A95" s="23"/>
      <c r="B95" s="23"/>
      <c r="C95" s="24"/>
      <c r="D95" s="23"/>
      <c r="E95" s="23"/>
      <c r="F95" s="23"/>
      <c r="G95" s="23"/>
      <c r="H95" s="23"/>
      <c r="I95" s="23"/>
      <c r="J95" s="23"/>
      <c r="K95" s="23"/>
      <c r="L95" s="23"/>
      <c r="M95" s="23"/>
      <c r="N95" s="23"/>
      <c r="O95" s="23"/>
      <c r="P95" s="23"/>
      <c r="Q95" s="23"/>
      <c r="R95" s="23"/>
      <c r="S95" s="23"/>
      <c r="T95" s="23"/>
      <c r="U95" s="23"/>
      <c r="V95" s="23"/>
      <c r="W95" s="23"/>
    </row>
    <row r="96" spans="1:23" ht="16.5" customHeight="1">
      <c r="A96" s="23"/>
      <c r="B96" s="23"/>
      <c r="C96" s="24"/>
      <c r="D96" s="23"/>
      <c r="E96" s="23"/>
      <c r="F96" s="23"/>
      <c r="G96" s="23"/>
      <c r="H96" s="23"/>
      <c r="I96" s="23"/>
      <c r="J96" s="23"/>
      <c r="K96" s="23"/>
      <c r="L96" s="23"/>
      <c r="M96" s="23"/>
      <c r="N96" s="23"/>
      <c r="O96" s="23"/>
      <c r="P96" s="23"/>
      <c r="Q96" s="23"/>
      <c r="R96" s="23"/>
      <c r="S96" s="23"/>
      <c r="T96" s="23"/>
      <c r="U96" s="23"/>
      <c r="V96" s="23"/>
      <c r="W96" s="23"/>
    </row>
    <row r="97" spans="1:23" ht="16.5" customHeight="1">
      <c r="A97" s="23"/>
      <c r="B97" s="23"/>
      <c r="C97" s="24"/>
      <c r="D97" s="23"/>
      <c r="E97" s="23"/>
      <c r="F97" s="23"/>
      <c r="G97" s="23"/>
      <c r="H97" s="23"/>
      <c r="I97" s="23"/>
      <c r="J97" s="23"/>
      <c r="K97" s="23"/>
      <c r="L97" s="23"/>
      <c r="M97" s="23"/>
      <c r="N97" s="23"/>
      <c r="O97" s="23"/>
      <c r="P97" s="23"/>
      <c r="Q97" s="23"/>
      <c r="R97" s="23"/>
      <c r="S97" s="23"/>
      <c r="T97" s="23"/>
      <c r="U97" s="23"/>
      <c r="V97" s="23"/>
      <c r="W97" s="23"/>
    </row>
    <row r="98" spans="1:23" ht="16.5" customHeight="1">
      <c r="A98" s="23"/>
      <c r="B98" s="23"/>
      <c r="C98" s="24"/>
      <c r="D98" s="23"/>
      <c r="E98" s="23"/>
      <c r="F98" s="23"/>
      <c r="G98" s="23"/>
      <c r="H98" s="23"/>
      <c r="I98" s="23"/>
      <c r="J98" s="23"/>
      <c r="K98" s="23"/>
      <c r="L98" s="23"/>
      <c r="M98" s="23"/>
      <c r="N98" s="23"/>
      <c r="O98" s="23"/>
      <c r="P98" s="23"/>
      <c r="Q98" s="23"/>
      <c r="R98" s="23"/>
      <c r="S98" s="23"/>
      <c r="T98" s="23"/>
      <c r="U98" s="23"/>
      <c r="V98" s="23"/>
      <c r="W98" s="23"/>
    </row>
    <row r="99" spans="1:23" ht="16.5" customHeight="1">
      <c r="A99" s="23"/>
      <c r="B99" s="23"/>
      <c r="C99" s="24"/>
      <c r="D99" s="23"/>
      <c r="E99" s="23"/>
      <c r="F99" s="23"/>
      <c r="G99" s="23"/>
      <c r="H99" s="23"/>
      <c r="I99" s="23"/>
      <c r="J99" s="23"/>
      <c r="K99" s="23"/>
      <c r="L99" s="23"/>
      <c r="M99" s="23"/>
      <c r="N99" s="23"/>
      <c r="O99" s="23"/>
      <c r="P99" s="23"/>
      <c r="Q99" s="23"/>
      <c r="R99" s="23"/>
      <c r="S99" s="23"/>
      <c r="T99" s="23"/>
      <c r="U99" s="23"/>
      <c r="V99" s="23"/>
      <c r="W99" s="23"/>
    </row>
    <row r="100" spans="1:23" ht="16.5" customHeight="1">
      <c r="A100" s="23"/>
      <c r="B100" s="23"/>
      <c r="C100" s="24"/>
      <c r="D100" s="23"/>
      <c r="E100" s="23"/>
      <c r="F100" s="23"/>
      <c r="G100" s="23"/>
      <c r="H100" s="23"/>
      <c r="I100" s="23"/>
      <c r="J100" s="23"/>
      <c r="K100" s="23"/>
      <c r="L100" s="23"/>
      <c r="M100" s="23"/>
      <c r="N100" s="23"/>
      <c r="O100" s="23"/>
      <c r="P100" s="23"/>
      <c r="Q100" s="23"/>
      <c r="R100" s="23"/>
      <c r="S100" s="23"/>
      <c r="T100" s="23"/>
      <c r="U100" s="23"/>
      <c r="V100" s="23"/>
      <c r="W100" s="23"/>
    </row>
    <row r="101" spans="1:23" ht="16.5" customHeight="1">
      <c r="A101" s="23"/>
      <c r="B101" s="23"/>
      <c r="C101" s="24"/>
      <c r="D101" s="23"/>
      <c r="E101" s="23"/>
      <c r="F101" s="23"/>
      <c r="G101" s="23"/>
      <c r="H101" s="23"/>
      <c r="I101" s="23"/>
      <c r="J101" s="23"/>
      <c r="K101" s="23"/>
      <c r="L101" s="23"/>
      <c r="M101" s="23"/>
      <c r="N101" s="23"/>
      <c r="O101" s="23"/>
      <c r="P101" s="23"/>
      <c r="Q101" s="23"/>
      <c r="R101" s="23"/>
      <c r="S101" s="23"/>
      <c r="T101" s="23"/>
      <c r="U101" s="23"/>
      <c r="V101" s="23"/>
      <c r="W101" s="23"/>
    </row>
    <row r="102" spans="1:23" ht="16.5" customHeight="1">
      <c r="A102" s="23"/>
      <c r="B102" s="23"/>
      <c r="C102" s="24"/>
      <c r="D102" s="23"/>
      <c r="E102" s="23"/>
      <c r="F102" s="23"/>
      <c r="G102" s="23"/>
      <c r="H102" s="23"/>
      <c r="I102" s="23"/>
      <c r="J102" s="23"/>
      <c r="K102" s="23"/>
      <c r="L102" s="23"/>
      <c r="M102" s="23"/>
      <c r="N102" s="23"/>
      <c r="O102" s="23"/>
      <c r="P102" s="23"/>
      <c r="Q102" s="23"/>
      <c r="R102" s="23"/>
      <c r="S102" s="23"/>
      <c r="T102" s="23"/>
      <c r="U102" s="23"/>
      <c r="V102" s="23"/>
      <c r="W102" s="23"/>
    </row>
    <row r="103" spans="1:23" ht="16.5" customHeight="1">
      <c r="A103" s="23"/>
      <c r="B103" s="23"/>
      <c r="C103" s="24"/>
      <c r="D103" s="23"/>
      <c r="E103" s="23"/>
      <c r="F103" s="23"/>
      <c r="G103" s="23"/>
      <c r="H103" s="23"/>
      <c r="I103" s="23"/>
      <c r="J103" s="23"/>
      <c r="K103" s="23"/>
      <c r="L103" s="23"/>
      <c r="M103" s="23"/>
      <c r="N103" s="23"/>
      <c r="O103" s="23"/>
      <c r="P103" s="23"/>
      <c r="Q103" s="23"/>
      <c r="R103" s="23"/>
      <c r="S103" s="23"/>
      <c r="T103" s="23"/>
      <c r="U103" s="23"/>
      <c r="V103" s="23"/>
      <c r="W103" s="23"/>
    </row>
    <row r="104" spans="1:23" ht="16.5" customHeight="1">
      <c r="A104" s="23"/>
      <c r="B104" s="23"/>
      <c r="C104" s="24"/>
      <c r="D104" s="23"/>
      <c r="E104" s="23"/>
      <c r="F104" s="23"/>
      <c r="G104" s="23"/>
      <c r="H104" s="23"/>
      <c r="I104" s="23"/>
      <c r="J104" s="23"/>
      <c r="K104" s="23"/>
      <c r="L104" s="23"/>
      <c r="M104" s="23"/>
      <c r="N104" s="23"/>
      <c r="O104" s="23"/>
      <c r="P104" s="23"/>
      <c r="Q104" s="23"/>
      <c r="R104" s="23"/>
      <c r="S104" s="23"/>
      <c r="T104" s="23"/>
      <c r="U104" s="23"/>
      <c r="V104" s="23"/>
      <c r="W104" s="23"/>
    </row>
    <row r="105" spans="1:23" ht="16.5" customHeight="1">
      <c r="A105" s="23"/>
      <c r="B105" s="23"/>
      <c r="C105" s="24"/>
      <c r="D105" s="23"/>
      <c r="E105" s="23"/>
      <c r="F105" s="23"/>
      <c r="G105" s="23"/>
      <c r="H105" s="23"/>
      <c r="I105" s="23"/>
      <c r="J105" s="23"/>
      <c r="K105" s="23"/>
      <c r="L105" s="23"/>
      <c r="M105" s="23"/>
      <c r="N105" s="23"/>
      <c r="O105" s="23"/>
      <c r="P105" s="23"/>
      <c r="Q105" s="23"/>
      <c r="R105" s="23"/>
      <c r="S105" s="23"/>
      <c r="T105" s="23"/>
      <c r="U105" s="23"/>
      <c r="V105" s="23"/>
      <c r="W105" s="23"/>
    </row>
    <row r="106" spans="1:23" ht="16.5" customHeight="1">
      <c r="A106" s="23"/>
      <c r="B106" s="23"/>
      <c r="C106" s="24"/>
      <c r="D106" s="23"/>
      <c r="E106" s="23"/>
      <c r="F106" s="23"/>
      <c r="G106" s="23"/>
      <c r="H106" s="23"/>
      <c r="I106" s="23"/>
      <c r="J106" s="23"/>
      <c r="K106" s="23"/>
      <c r="L106" s="23"/>
      <c r="M106" s="23"/>
      <c r="N106" s="23"/>
      <c r="O106" s="23"/>
      <c r="P106" s="23"/>
      <c r="Q106" s="23"/>
      <c r="R106" s="23"/>
      <c r="S106" s="23"/>
      <c r="T106" s="23"/>
      <c r="U106" s="23"/>
      <c r="V106" s="23"/>
      <c r="W106" s="23"/>
    </row>
    <row r="107" spans="1:23" ht="16.5" customHeight="1">
      <c r="A107" s="23"/>
      <c r="B107" s="23"/>
      <c r="C107" s="24"/>
      <c r="D107" s="23"/>
      <c r="E107" s="23"/>
      <c r="F107" s="23"/>
      <c r="G107" s="23"/>
      <c r="H107" s="23"/>
      <c r="I107" s="23"/>
      <c r="J107" s="23"/>
      <c r="K107" s="23"/>
      <c r="L107" s="23"/>
      <c r="M107" s="23"/>
      <c r="N107" s="23"/>
      <c r="O107" s="23"/>
      <c r="P107" s="23"/>
      <c r="Q107" s="23"/>
      <c r="R107" s="23"/>
      <c r="S107" s="23"/>
      <c r="T107" s="23"/>
      <c r="U107" s="23"/>
      <c r="V107" s="23"/>
      <c r="W107" s="23"/>
    </row>
    <row r="108" spans="1:23" ht="16.5" customHeight="1">
      <c r="A108" s="23"/>
      <c r="B108" s="23"/>
      <c r="C108" s="24"/>
      <c r="D108" s="23"/>
      <c r="E108" s="23"/>
      <c r="F108" s="23"/>
      <c r="G108" s="23"/>
      <c r="H108" s="23"/>
      <c r="I108" s="23"/>
      <c r="J108" s="23"/>
      <c r="K108" s="23"/>
      <c r="L108" s="23"/>
      <c r="M108" s="23"/>
      <c r="N108" s="23"/>
      <c r="O108" s="23"/>
      <c r="P108" s="23"/>
      <c r="Q108" s="23"/>
      <c r="R108" s="23"/>
      <c r="S108" s="23"/>
      <c r="T108" s="23"/>
      <c r="U108" s="23"/>
      <c r="V108" s="23"/>
      <c r="W108" s="23"/>
    </row>
    <row r="109" spans="1:23" ht="16.5" customHeight="1">
      <c r="A109" s="23"/>
      <c r="B109" s="23"/>
      <c r="C109" s="24"/>
      <c r="D109" s="23"/>
      <c r="E109" s="23"/>
      <c r="F109" s="23"/>
      <c r="G109" s="23"/>
      <c r="H109" s="23"/>
      <c r="I109" s="23"/>
      <c r="J109" s="23"/>
      <c r="K109" s="23"/>
      <c r="L109" s="23"/>
      <c r="M109" s="23"/>
      <c r="N109" s="23"/>
      <c r="O109" s="23"/>
      <c r="P109" s="23"/>
      <c r="Q109" s="23"/>
      <c r="R109" s="23"/>
      <c r="S109" s="23"/>
      <c r="T109" s="23"/>
      <c r="U109" s="23"/>
      <c r="V109" s="23"/>
      <c r="W109" s="23"/>
    </row>
    <row r="110" spans="1:23" ht="16.5" customHeight="1">
      <c r="A110" s="23"/>
      <c r="B110" s="23"/>
      <c r="C110" s="24"/>
      <c r="D110" s="23"/>
      <c r="E110" s="23"/>
      <c r="F110" s="23"/>
      <c r="G110" s="23"/>
      <c r="H110" s="23"/>
      <c r="I110" s="23"/>
      <c r="J110" s="23"/>
      <c r="K110" s="23"/>
      <c r="L110" s="23"/>
      <c r="M110" s="23"/>
      <c r="N110" s="23"/>
      <c r="O110" s="23"/>
      <c r="P110" s="23"/>
      <c r="Q110" s="23"/>
      <c r="R110" s="23"/>
      <c r="S110" s="23"/>
      <c r="T110" s="23"/>
      <c r="U110" s="23"/>
      <c r="V110" s="23"/>
      <c r="W110" s="23"/>
    </row>
    <row r="111" spans="1:23" ht="16.5" customHeight="1">
      <c r="A111" s="23"/>
      <c r="B111" s="23"/>
      <c r="C111" s="24"/>
      <c r="D111" s="23"/>
      <c r="E111" s="23"/>
      <c r="F111" s="23"/>
      <c r="G111" s="23"/>
      <c r="H111" s="23"/>
      <c r="I111" s="23"/>
      <c r="J111" s="23"/>
      <c r="K111" s="23"/>
      <c r="L111" s="23"/>
      <c r="M111" s="23"/>
      <c r="N111" s="23"/>
      <c r="O111" s="23"/>
      <c r="P111" s="23"/>
      <c r="Q111" s="23"/>
      <c r="R111" s="23"/>
      <c r="S111" s="23"/>
      <c r="T111" s="23"/>
      <c r="U111" s="23"/>
      <c r="V111" s="23"/>
      <c r="W111" s="23"/>
    </row>
    <row r="112" spans="1:23" ht="16.5" customHeight="1">
      <c r="A112" s="23"/>
      <c r="B112" s="23"/>
      <c r="C112" s="24"/>
      <c r="D112" s="23"/>
      <c r="E112" s="23"/>
      <c r="F112" s="23"/>
      <c r="G112" s="23"/>
      <c r="H112" s="23"/>
      <c r="I112" s="23"/>
      <c r="J112" s="23"/>
      <c r="K112" s="23"/>
      <c r="L112" s="23"/>
      <c r="M112" s="23"/>
      <c r="N112" s="23"/>
      <c r="O112" s="23"/>
      <c r="P112" s="23"/>
      <c r="Q112" s="23"/>
      <c r="R112" s="23"/>
      <c r="S112" s="23"/>
      <c r="T112" s="23"/>
      <c r="U112" s="23"/>
      <c r="V112" s="23"/>
      <c r="W112" s="23"/>
    </row>
    <row r="113" spans="1:23" ht="16.5" customHeight="1">
      <c r="A113" s="23"/>
      <c r="B113" s="23"/>
      <c r="C113" s="24"/>
      <c r="D113" s="23"/>
      <c r="E113" s="23"/>
      <c r="F113" s="23"/>
      <c r="G113" s="23"/>
      <c r="H113" s="23"/>
      <c r="I113" s="23"/>
      <c r="J113" s="23"/>
      <c r="K113" s="23"/>
      <c r="L113" s="23"/>
      <c r="M113" s="23"/>
      <c r="N113" s="23"/>
      <c r="O113" s="23"/>
      <c r="P113" s="23"/>
      <c r="Q113" s="23"/>
      <c r="R113" s="23"/>
      <c r="S113" s="23"/>
      <c r="T113" s="23"/>
      <c r="U113" s="23"/>
      <c r="V113" s="23"/>
      <c r="W113" s="23"/>
    </row>
    <row r="114" spans="1:23" ht="16.5" customHeight="1">
      <c r="A114" s="23"/>
      <c r="B114" s="23"/>
      <c r="C114" s="24"/>
      <c r="D114" s="23"/>
      <c r="E114" s="23"/>
      <c r="F114" s="23"/>
      <c r="G114" s="23"/>
      <c r="H114" s="23"/>
      <c r="I114" s="23"/>
      <c r="J114" s="23"/>
      <c r="K114" s="23"/>
      <c r="L114" s="23"/>
      <c r="M114" s="23"/>
      <c r="N114" s="23"/>
      <c r="O114" s="23"/>
      <c r="P114" s="23"/>
      <c r="Q114" s="23"/>
      <c r="R114" s="23"/>
      <c r="S114" s="23"/>
      <c r="T114" s="23"/>
      <c r="U114" s="23"/>
      <c r="V114" s="23"/>
      <c r="W114" s="23"/>
    </row>
    <row r="115" spans="1:23" ht="16.5" customHeight="1">
      <c r="A115" s="23"/>
      <c r="B115" s="23"/>
      <c r="C115" s="24"/>
      <c r="D115" s="23"/>
      <c r="E115" s="23"/>
      <c r="F115" s="23"/>
      <c r="G115" s="23"/>
      <c r="H115" s="23"/>
      <c r="I115" s="23"/>
      <c r="J115" s="23"/>
      <c r="K115" s="23"/>
      <c r="L115" s="23"/>
      <c r="M115" s="23"/>
      <c r="N115" s="23"/>
      <c r="O115" s="23"/>
      <c r="P115" s="23"/>
      <c r="Q115" s="23"/>
      <c r="R115" s="23"/>
      <c r="S115" s="23"/>
      <c r="T115" s="23"/>
      <c r="U115" s="23"/>
      <c r="V115" s="23"/>
      <c r="W115" s="23"/>
    </row>
    <row r="116" spans="1:23" ht="16.5" customHeight="1">
      <c r="A116" s="23"/>
      <c r="B116" s="23"/>
      <c r="C116" s="24"/>
      <c r="D116" s="23"/>
      <c r="E116" s="23"/>
      <c r="F116" s="23"/>
      <c r="G116" s="23"/>
      <c r="H116" s="23"/>
      <c r="I116" s="23"/>
      <c r="J116" s="23"/>
      <c r="K116" s="23"/>
      <c r="L116" s="23"/>
      <c r="M116" s="23"/>
      <c r="N116" s="23"/>
      <c r="O116" s="23"/>
      <c r="P116" s="23"/>
      <c r="Q116" s="23"/>
      <c r="R116" s="23"/>
      <c r="S116" s="23"/>
      <c r="T116" s="23"/>
      <c r="U116" s="23"/>
      <c r="V116" s="23"/>
      <c r="W116" s="23"/>
    </row>
    <row r="117" spans="1:23" ht="16.5" customHeight="1">
      <c r="A117" s="23"/>
      <c r="B117" s="23"/>
      <c r="C117" s="24"/>
      <c r="D117" s="23"/>
      <c r="E117" s="23"/>
      <c r="F117" s="23"/>
      <c r="G117" s="23"/>
      <c r="H117" s="23"/>
      <c r="I117" s="23"/>
      <c r="J117" s="23"/>
      <c r="K117" s="23"/>
      <c r="L117" s="23"/>
      <c r="M117" s="23"/>
      <c r="N117" s="23"/>
      <c r="O117" s="23"/>
      <c r="P117" s="23"/>
      <c r="Q117" s="23"/>
      <c r="R117" s="23"/>
      <c r="S117" s="23"/>
      <c r="T117" s="23"/>
      <c r="U117" s="23"/>
      <c r="V117" s="23"/>
      <c r="W117" s="23"/>
    </row>
    <row r="118" spans="1:23" ht="16.5" customHeight="1">
      <c r="A118" s="23"/>
      <c r="B118" s="23"/>
      <c r="C118" s="24"/>
      <c r="D118" s="23"/>
      <c r="E118" s="23"/>
      <c r="F118" s="23"/>
      <c r="G118" s="23"/>
      <c r="H118" s="23"/>
      <c r="I118" s="23"/>
      <c r="J118" s="23"/>
      <c r="K118" s="23"/>
      <c r="L118" s="23"/>
      <c r="M118" s="23"/>
      <c r="N118" s="23"/>
      <c r="O118" s="23"/>
      <c r="P118" s="23"/>
      <c r="Q118" s="23"/>
      <c r="R118" s="23"/>
      <c r="S118" s="23"/>
      <c r="T118" s="23"/>
      <c r="U118" s="23"/>
      <c r="V118" s="23"/>
      <c r="W118" s="23"/>
    </row>
    <row r="119" spans="1:23" ht="16.5" customHeight="1">
      <c r="A119" s="23"/>
      <c r="B119" s="23"/>
      <c r="C119" s="24"/>
      <c r="D119" s="23"/>
      <c r="E119" s="23"/>
      <c r="F119" s="23"/>
      <c r="G119" s="23"/>
      <c r="H119" s="23"/>
      <c r="I119" s="23"/>
      <c r="J119" s="23"/>
      <c r="K119" s="23"/>
      <c r="L119" s="23"/>
      <c r="M119" s="23"/>
      <c r="N119" s="23"/>
      <c r="O119" s="23"/>
      <c r="P119" s="23"/>
      <c r="Q119" s="23"/>
      <c r="R119" s="23"/>
      <c r="S119" s="23"/>
      <c r="T119" s="23"/>
      <c r="U119" s="23"/>
      <c r="V119" s="23"/>
      <c r="W119" s="23"/>
    </row>
    <row r="120" spans="1:23" ht="16.5" customHeight="1">
      <c r="A120" s="23"/>
      <c r="B120" s="23"/>
      <c r="C120" s="24"/>
      <c r="D120" s="23"/>
      <c r="E120" s="23"/>
      <c r="F120" s="23"/>
      <c r="G120" s="23"/>
      <c r="H120" s="23"/>
      <c r="I120" s="23"/>
      <c r="J120" s="23"/>
      <c r="K120" s="23"/>
      <c r="L120" s="23"/>
      <c r="M120" s="23"/>
      <c r="N120" s="23"/>
      <c r="O120" s="23"/>
      <c r="P120" s="23"/>
      <c r="Q120" s="23"/>
      <c r="R120" s="23"/>
      <c r="S120" s="23"/>
      <c r="T120" s="23"/>
      <c r="U120" s="23"/>
      <c r="V120" s="23"/>
      <c r="W120" s="23"/>
    </row>
    <row r="121" spans="1:23" ht="16.5" customHeight="1">
      <c r="A121" s="23"/>
      <c r="B121" s="23"/>
      <c r="C121" s="24"/>
      <c r="D121" s="23"/>
      <c r="E121" s="23"/>
      <c r="F121" s="23"/>
      <c r="G121" s="23"/>
      <c r="H121" s="23"/>
      <c r="I121" s="23"/>
      <c r="J121" s="23"/>
      <c r="K121" s="23"/>
      <c r="L121" s="23"/>
      <c r="M121" s="23"/>
      <c r="N121" s="23"/>
      <c r="O121" s="23"/>
      <c r="P121" s="23"/>
      <c r="Q121" s="23"/>
      <c r="R121" s="23"/>
      <c r="S121" s="23"/>
      <c r="T121" s="23"/>
      <c r="U121" s="23"/>
      <c r="V121" s="23"/>
      <c r="W121" s="23"/>
    </row>
    <row r="122" spans="1:23" ht="16.5" customHeight="1">
      <c r="A122" s="23"/>
      <c r="B122" s="23"/>
      <c r="C122" s="24"/>
      <c r="D122" s="23"/>
      <c r="E122" s="23"/>
      <c r="F122" s="23"/>
      <c r="G122" s="23"/>
      <c r="H122" s="23"/>
      <c r="I122" s="23"/>
      <c r="J122" s="23"/>
      <c r="K122" s="23"/>
      <c r="L122" s="23"/>
      <c r="M122" s="23"/>
      <c r="N122" s="23"/>
      <c r="O122" s="23"/>
      <c r="P122" s="23"/>
      <c r="Q122" s="23"/>
      <c r="R122" s="23"/>
      <c r="S122" s="23"/>
      <c r="T122" s="23"/>
      <c r="U122" s="23"/>
      <c r="V122" s="23"/>
      <c r="W122" s="23"/>
    </row>
    <row r="123" spans="1:23" ht="16.5" customHeight="1">
      <c r="A123" s="23"/>
      <c r="B123" s="23"/>
      <c r="C123" s="24"/>
      <c r="D123" s="23"/>
      <c r="E123" s="23"/>
      <c r="F123" s="23"/>
      <c r="G123" s="23"/>
      <c r="H123" s="23"/>
      <c r="I123" s="23"/>
      <c r="J123" s="23"/>
      <c r="K123" s="23"/>
      <c r="L123" s="23"/>
      <c r="M123" s="23"/>
      <c r="N123" s="23"/>
      <c r="O123" s="23"/>
      <c r="P123" s="23"/>
      <c r="Q123" s="23"/>
      <c r="R123" s="23"/>
      <c r="S123" s="23"/>
      <c r="T123" s="23"/>
      <c r="U123" s="23"/>
      <c r="V123" s="23"/>
      <c r="W123" s="23"/>
    </row>
    <row r="124" spans="1:23" ht="16.5" customHeight="1">
      <c r="A124" s="23"/>
      <c r="B124" s="23"/>
      <c r="C124" s="24"/>
      <c r="D124" s="23"/>
      <c r="E124" s="23"/>
      <c r="F124" s="23"/>
      <c r="G124" s="23"/>
      <c r="H124" s="23"/>
      <c r="I124" s="23"/>
      <c r="J124" s="23"/>
      <c r="K124" s="23"/>
      <c r="L124" s="23"/>
      <c r="M124" s="23"/>
      <c r="N124" s="23"/>
      <c r="O124" s="23"/>
      <c r="P124" s="23"/>
      <c r="Q124" s="23"/>
      <c r="R124" s="23"/>
      <c r="S124" s="23"/>
      <c r="T124" s="23"/>
      <c r="U124" s="23"/>
      <c r="V124" s="23"/>
      <c r="W124" s="23"/>
    </row>
    <row r="125" spans="1:23" ht="16.5" customHeight="1">
      <c r="A125" s="23"/>
      <c r="B125" s="23"/>
      <c r="C125" s="24"/>
      <c r="D125" s="23"/>
      <c r="E125" s="23"/>
      <c r="F125" s="23"/>
      <c r="G125" s="23"/>
      <c r="H125" s="23"/>
      <c r="I125" s="23"/>
      <c r="J125" s="23"/>
      <c r="K125" s="23"/>
      <c r="L125" s="23"/>
      <c r="M125" s="23"/>
      <c r="N125" s="23"/>
      <c r="O125" s="23"/>
      <c r="P125" s="23"/>
      <c r="Q125" s="23"/>
      <c r="R125" s="23"/>
      <c r="S125" s="23"/>
      <c r="T125" s="23"/>
      <c r="U125" s="23"/>
      <c r="V125" s="23"/>
      <c r="W125" s="23"/>
    </row>
    <row r="126" spans="1:23" ht="16.5" customHeight="1">
      <c r="A126" s="23"/>
      <c r="B126" s="23"/>
      <c r="C126" s="24"/>
      <c r="D126" s="23"/>
      <c r="E126" s="23"/>
      <c r="F126" s="23"/>
      <c r="G126" s="23"/>
      <c r="H126" s="23"/>
      <c r="I126" s="23"/>
      <c r="J126" s="23"/>
      <c r="K126" s="23"/>
      <c r="L126" s="23"/>
      <c r="M126" s="23"/>
      <c r="N126" s="23"/>
      <c r="O126" s="23"/>
      <c r="P126" s="23"/>
      <c r="Q126" s="23"/>
      <c r="R126" s="23"/>
      <c r="S126" s="23"/>
      <c r="T126" s="23"/>
      <c r="U126" s="23"/>
      <c r="V126" s="23"/>
      <c r="W126" s="23"/>
    </row>
    <row r="127" spans="1:23" ht="16.5" customHeight="1">
      <c r="A127" s="23"/>
      <c r="B127" s="23"/>
      <c r="C127" s="24"/>
      <c r="D127" s="23"/>
      <c r="E127" s="23"/>
      <c r="F127" s="23"/>
      <c r="G127" s="23"/>
      <c r="H127" s="23"/>
      <c r="I127" s="23"/>
      <c r="J127" s="23"/>
      <c r="K127" s="23"/>
      <c r="L127" s="23"/>
      <c r="M127" s="23"/>
      <c r="N127" s="23"/>
      <c r="O127" s="23"/>
      <c r="P127" s="23"/>
      <c r="Q127" s="23"/>
      <c r="R127" s="23"/>
      <c r="S127" s="23"/>
      <c r="T127" s="23"/>
      <c r="U127" s="23"/>
      <c r="V127" s="23"/>
      <c r="W127" s="23"/>
    </row>
    <row r="128" spans="1:23" ht="16.5" customHeight="1">
      <c r="A128" s="23"/>
      <c r="B128" s="23"/>
      <c r="C128" s="24"/>
      <c r="D128" s="23"/>
      <c r="E128" s="23"/>
      <c r="F128" s="23"/>
      <c r="G128" s="23"/>
      <c r="H128" s="23"/>
      <c r="I128" s="23"/>
      <c r="J128" s="23"/>
      <c r="K128" s="23"/>
      <c r="L128" s="23"/>
      <c r="M128" s="23"/>
      <c r="N128" s="23"/>
      <c r="O128" s="23"/>
      <c r="P128" s="23"/>
      <c r="Q128" s="23"/>
      <c r="R128" s="23"/>
      <c r="S128" s="23"/>
      <c r="T128" s="23"/>
      <c r="U128" s="23"/>
      <c r="V128" s="23"/>
      <c r="W128" s="23"/>
    </row>
    <row r="129" spans="1:23" ht="16.5" customHeight="1">
      <c r="A129" s="23"/>
      <c r="B129" s="23"/>
      <c r="C129" s="24"/>
      <c r="D129" s="23"/>
      <c r="E129" s="23"/>
      <c r="F129" s="23"/>
      <c r="G129" s="23"/>
      <c r="H129" s="23"/>
      <c r="I129" s="23"/>
      <c r="J129" s="23"/>
      <c r="K129" s="23"/>
      <c r="L129" s="23"/>
      <c r="M129" s="23"/>
      <c r="N129" s="23"/>
      <c r="O129" s="23"/>
      <c r="P129" s="23"/>
      <c r="Q129" s="23"/>
      <c r="R129" s="23"/>
      <c r="S129" s="23"/>
      <c r="T129" s="23"/>
      <c r="U129" s="23"/>
      <c r="V129" s="23"/>
      <c r="W129" s="23"/>
    </row>
    <row r="130" spans="1:23" ht="16.5" customHeight="1">
      <c r="A130" s="23"/>
      <c r="B130" s="23"/>
      <c r="C130" s="24"/>
      <c r="D130" s="23"/>
      <c r="E130" s="23"/>
      <c r="F130" s="23"/>
      <c r="G130" s="23"/>
      <c r="H130" s="23"/>
      <c r="I130" s="23"/>
      <c r="J130" s="23"/>
      <c r="K130" s="23"/>
      <c r="L130" s="23"/>
      <c r="M130" s="23"/>
      <c r="N130" s="23"/>
      <c r="O130" s="23"/>
      <c r="P130" s="23"/>
      <c r="Q130" s="23"/>
      <c r="R130" s="23"/>
      <c r="S130" s="23"/>
      <c r="T130" s="23"/>
      <c r="U130" s="23"/>
      <c r="V130" s="23"/>
      <c r="W130" s="23"/>
    </row>
    <row r="131" spans="1:23" ht="16.5" customHeight="1">
      <c r="A131" s="23"/>
      <c r="B131" s="23"/>
      <c r="C131" s="24"/>
      <c r="D131" s="23"/>
      <c r="E131" s="23"/>
      <c r="F131" s="23"/>
      <c r="G131" s="23"/>
      <c r="H131" s="23"/>
      <c r="I131" s="23"/>
      <c r="J131" s="23"/>
      <c r="K131" s="23"/>
      <c r="L131" s="23"/>
      <c r="M131" s="23"/>
      <c r="N131" s="23"/>
      <c r="O131" s="23"/>
      <c r="P131" s="23"/>
      <c r="Q131" s="23"/>
      <c r="R131" s="23"/>
      <c r="S131" s="23"/>
      <c r="T131" s="23"/>
      <c r="U131" s="23"/>
      <c r="V131" s="23"/>
      <c r="W131" s="23"/>
    </row>
    <row r="132" spans="1:23" ht="16.5" customHeight="1">
      <c r="A132" s="23"/>
      <c r="B132" s="23"/>
      <c r="C132" s="24"/>
      <c r="D132" s="23"/>
      <c r="E132" s="23"/>
      <c r="F132" s="23"/>
      <c r="G132" s="23"/>
      <c r="H132" s="23"/>
      <c r="I132" s="23"/>
      <c r="J132" s="23"/>
      <c r="K132" s="23"/>
      <c r="L132" s="23"/>
      <c r="M132" s="23"/>
      <c r="N132" s="23"/>
      <c r="O132" s="23"/>
      <c r="P132" s="23"/>
      <c r="Q132" s="23"/>
      <c r="R132" s="23"/>
      <c r="S132" s="23"/>
      <c r="T132" s="23"/>
      <c r="U132" s="23"/>
      <c r="V132" s="23"/>
      <c r="W132" s="23"/>
    </row>
    <row r="133" spans="1:23" ht="16.5" customHeight="1">
      <c r="A133" s="23"/>
      <c r="B133" s="23"/>
      <c r="C133" s="24"/>
      <c r="D133" s="23"/>
      <c r="E133" s="23"/>
      <c r="F133" s="23"/>
      <c r="G133" s="23"/>
      <c r="H133" s="23"/>
      <c r="I133" s="23"/>
      <c r="J133" s="23"/>
      <c r="K133" s="23"/>
      <c r="L133" s="23"/>
      <c r="M133" s="23"/>
      <c r="N133" s="23"/>
      <c r="O133" s="23"/>
      <c r="P133" s="23"/>
      <c r="Q133" s="23"/>
      <c r="R133" s="23"/>
      <c r="S133" s="23"/>
      <c r="T133" s="23"/>
      <c r="U133" s="23"/>
      <c r="V133" s="23"/>
      <c r="W133" s="23"/>
    </row>
    <row r="134" spans="1:23" ht="16.5" customHeight="1">
      <c r="A134" s="23"/>
      <c r="B134" s="23"/>
      <c r="C134" s="24"/>
      <c r="D134" s="23"/>
      <c r="E134" s="23"/>
      <c r="F134" s="23"/>
      <c r="G134" s="23"/>
      <c r="H134" s="23"/>
      <c r="I134" s="23"/>
      <c r="J134" s="23"/>
      <c r="K134" s="23"/>
      <c r="L134" s="23"/>
      <c r="M134" s="23"/>
      <c r="N134" s="23"/>
      <c r="O134" s="23"/>
      <c r="P134" s="23"/>
      <c r="Q134" s="23"/>
      <c r="R134" s="23"/>
      <c r="S134" s="23"/>
      <c r="T134" s="23"/>
      <c r="U134" s="23"/>
      <c r="V134" s="23"/>
      <c r="W134" s="23"/>
    </row>
    <row r="135" spans="1:23" ht="16.5" customHeight="1">
      <c r="A135" s="23"/>
      <c r="B135" s="23"/>
      <c r="C135" s="24"/>
      <c r="D135" s="23"/>
      <c r="E135" s="23"/>
      <c r="F135" s="23"/>
      <c r="G135" s="23"/>
      <c r="H135" s="23"/>
      <c r="I135" s="23"/>
      <c r="J135" s="23"/>
      <c r="K135" s="23"/>
      <c r="L135" s="23"/>
      <c r="M135" s="23"/>
      <c r="N135" s="23"/>
      <c r="O135" s="23"/>
      <c r="P135" s="23"/>
      <c r="Q135" s="23"/>
      <c r="R135" s="23"/>
      <c r="S135" s="23"/>
      <c r="T135" s="23"/>
      <c r="U135" s="23"/>
      <c r="V135" s="23"/>
      <c r="W135" s="23"/>
    </row>
    <row r="136" spans="1:23" ht="16.5" customHeight="1">
      <c r="A136" s="23"/>
      <c r="B136" s="23"/>
      <c r="C136" s="24"/>
      <c r="D136" s="23"/>
      <c r="E136" s="23"/>
      <c r="F136" s="23"/>
      <c r="G136" s="23"/>
      <c r="H136" s="23"/>
      <c r="I136" s="23"/>
      <c r="J136" s="23"/>
      <c r="K136" s="23"/>
      <c r="L136" s="23"/>
      <c r="M136" s="23"/>
      <c r="N136" s="23"/>
      <c r="O136" s="23"/>
      <c r="P136" s="23"/>
      <c r="Q136" s="23"/>
      <c r="R136" s="23"/>
      <c r="S136" s="23"/>
      <c r="T136" s="23"/>
      <c r="U136" s="23"/>
      <c r="V136" s="23"/>
      <c r="W136" s="23"/>
    </row>
    <row r="137" spans="1:23" ht="16.5" customHeight="1">
      <c r="A137" s="23"/>
      <c r="B137" s="23"/>
      <c r="C137" s="24"/>
      <c r="D137" s="23"/>
      <c r="E137" s="23"/>
      <c r="F137" s="23"/>
      <c r="G137" s="23"/>
      <c r="H137" s="23"/>
      <c r="I137" s="23"/>
      <c r="J137" s="23"/>
      <c r="K137" s="23"/>
      <c r="L137" s="23"/>
      <c r="M137" s="23"/>
      <c r="N137" s="23"/>
      <c r="O137" s="23"/>
      <c r="P137" s="23"/>
      <c r="Q137" s="23"/>
      <c r="R137" s="23"/>
      <c r="S137" s="23"/>
      <c r="T137" s="23"/>
      <c r="U137" s="23"/>
      <c r="V137" s="23"/>
      <c r="W137" s="23"/>
    </row>
    <row r="138" spans="1:23" ht="16.5" customHeight="1">
      <c r="A138" s="23"/>
      <c r="B138" s="23"/>
      <c r="C138" s="24"/>
      <c r="D138" s="23"/>
      <c r="E138" s="23"/>
      <c r="F138" s="23"/>
      <c r="G138" s="23"/>
      <c r="H138" s="23"/>
      <c r="I138" s="23"/>
      <c r="J138" s="23"/>
      <c r="K138" s="23"/>
      <c r="L138" s="23"/>
      <c r="M138" s="23"/>
      <c r="N138" s="23"/>
      <c r="O138" s="23"/>
      <c r="P138" s="23"/>
      <c r="Q138" s="23"/>
      <c r="R138" s="23"/>
      <c r="S138" s="23"/>
      <c r="T138" s="23"/>
      <c r="U138" s="23"/>
      <c r="V138" s="23"/>
      <c r="W138" s="23"/>
    </row>
    <row r="139" spans="1:23" ht="16.5" customHeight="1">
      <c r="A139" s="23"/>
      <c r="B139" s="23"/>
      <c r="C139" s="24"/>
      <c r="D139" s="23"/>
      <c r="E139" s="23"/>
      <c r="F139" s="23"/>
      <c r="G139" s="23"/>
      <c r="H139" s="23"/>
      <c r="I139" s="23"/>
      <c r="J139" s="23"/>
      <c r="K139" s="23"/>
      <c r="L139" s="23"/>
      <c r="M139" s="23"/>
      <c r="N139" s="23"/>
      <c r="O139" s="23"/>
      <c r="P139" s="23"/>
      <c r="Q139" s="23"/>
      <c r="R139" s="23"/>
      <c r="S139" s="23"/>
      <c r="T139" s="23"/>
      <c r="U139" s="23"/>
      <c r="V139" s="23"/>
      <c r="W139" s="23"/>
    </row>
    <row r="140" spans="1:23" ht="16.5" customHeight="1">
      <c r="A140" s="23"/>
      <c r="B140" s="23"/>
      <c r="C140" s="24"/>
      <c r="D140" s="23"/>
      <c r="E140" s="23"/>
      <c r="F140" s="23"/>
      <c r="G140" s="23"/>
      <c r="H140" s="23"/>
      <c r="I140" s="23"/>
      <c r="J140" s="23"/>
      <c r="K140" s="23"/>
      <c r="L140" s="23"/>
      <c r="M140" s="23"/>
      <c r="N140" s="23"/>
      <c r="O140" s="23"/>
      <c r="P140" s="23"/>
      <c r="Q140" s="23"/>
      <c r="R140" s="23"/>
      <c r="S140" s="23"/>
      <c r="T140" s="23"/>
      <c r="U140" s="23"/>
      <c r="V140" s="23"/>
      <c r="W140" s="23"/>
    </row>
    <row r="141" spans="1:23" ht="16.5" customHeight="1">
      <c r="A141" s="23"/>
      <c r="B141" s="23"/>
      <c r="C141" s="24"/>
      <c r="D141" s="23"/>
      <c r="E141" s="23"/>
      <c r="F141" s="23"/>
      <c r="G141" s="23"/>
      <c r="H141" s="23"/>
      <c r="I141" s="23"/>
      <c r="J141" s="23"/>
      <c r="K141" s="23"/>
      <c r="L141" s="23"/>
      <c r="M141" s="23"/>
      <c r="N141" s="23"/>
      <c r="O141" s="23"/>
      <c r="P141" s="23"/>
      <c r="Q141" s="23"/>
      <c r="R141" s="23"/>
      <c r="S141" s="23"/>
      <c r="T141" s="23"/>
      <c r="U141" s="23"/>
      <c r="V141" s="23"/>
      <c r="W141" s="23"/>
    </row>
    <row r="142" spans="1:23" ht="16.5" customHeight="1">
      <c r="A142" s="23"/>
      <c r="B142" s="23"/>
      <c r="C142" s="24"/>
      <c r="D142" s="23"/>
      <c r="E142" s="23"/>
      <c r="F142" s="23"/>
      <c r="G142" s="23"/>
      <c r="H142" s="23"/>
      <c r="I142" s="23"/>
      <c r="J142" s="23"/>
      <c r="K142" s="23"/>
      <c r="L142" s="23"/>
      <c r="M142" s="23"/>
      <c r="N142" s="23"/>
      <c r="O142" s="23"/>
      <c r="P142" s="23"/>
      <c r="Q142" s="23"/>
      <c r="R142" s="23"/>
      <c r="S142" s="23"/>
      <c r="T142" s="23"/>
      <c r="U142" s="23"/>
      <c r="V142" s="23"/>
      <c r="W142" s="23"/>
    </row>
    <row r="143" spans="1:23" ht="16.5" customHeight="1">
      <c r="A143" s="23"/>
      <c r="B143" s="23"/>
      <c r="C143" s="24"/>
      <c r="D143" s="23"/>
      <c r="E143" s="23"/>
      <c r="F143" s="23"/>
      <c r="G143" s="23"/>
      <c r="H143" s="23"/>
      <c r="I143" s="23"/>
      <c r="J143" s="23"/>
      <c r="K143" s="23"/>
      <c r="L143" s="23"/>
      <c r="M143" s="23"/>
      <c r="N143" s="23"/>
      <c r="O143" s="23"/>
      <c r="P143" s="23"/>
      <c r="Q143" s="23"/>
      <c r="R143" s="23"/>
      <c r="S143" s="23"/>
      <c r="T143" s="23"/>
      <c r="U143" s="23"/>
      <c r="V143" s="23"/>
      <c r="W143" s="23"/>
    </row>
    <row r="144" spans="1:23" ht="16.5" customHeight="1">
      <c r="A144" s="23"/>
      <c r="B144" s="23"/>
      <c r="C144" s="24"/>
      <c r="D144" s="23"/>
      <c r="E144" s="23"/>
      <c r="F144" s="23"/>
      <c r="G144" s="23"/>
      <c r="H144" s="23"/>
      <c r="I144" s="23"/>
      <c r="J144" s="23"/>
      <c r="K144" s="23"/>
      <c r="L144" s="23"/>
      <c r="M144" s="23"/>
      <c r="N144" s="23"/>
      <c r="O144" s="23"/>
      <c r="P144" s="23"/>
      <c r="Q144" s="23"/>
      <c r="R144" s="23"/>
      <c r="S144" s="23"/>
      <c r="T144" s="23"/>
      <c r="U144" s="23"/>
      <c r="V144" s="23"/>
      <c r="W144" s="23"/>
    </row>
    <row r="145" spans="1:23" ht="16.5" customHeight="1">
      <c r="A145" s="23"/>
      <c r="B145" s="23"/>
      <c r="C145" s="24"/>
      <c r="D145" s="23"/>
      <c r="E145" s="23"/>
      <c r="F145" s="23"/>
      <c r="G145" s="23"/>
      <c r="H145" s="23"/>
      <c r="I145" s="23"/>
      <c r="J145" s="23"/>
      <c r="K145" s="23"/>
      <c r="L145" s="23"/>
      <c r="M145" s="23"/>
      <c r="N145" s="23"/>
      <c r="O145" s="23"/>
      <c r="P145" s="23"/>
      <c r="Q145" s="23"/>
      <c r="R145" s="23"/>
      <c r="S145" s="23"/>
      <c r="T145" s="23"/>
      <c r="U145" s="23"/>
      <c r="V145" s="23"/>
      <c r="W145" s="23"/>
    </row>
    <row r="146" spans="1:23" ht="16.5" customHeight="1">
      <c r="A146" s="23"/>
      <c r="B146" s="23"/>
      <c r="C146" s="24"/>
      <c r="D146" s="23"/>
      <c r="E146" s="23"/>
      <c r="F146" s="23"/>
      <c r="G146" s="23"/>
      <c r="H146" s="23"/>
      <c r="I146" s="23"/>
      <c r="J146" s="23"/>
      <c r="K146" s="23"/>
      <c r="L146" s="23"/>
      <c r="M146" s="23"/>
      <c r="N146" s="23"/>
      <c r="O146" s="23"/>
      <c r="P146" s="23"/>
      <c r="Q146" s="23"/>
      <c r="R146" s="23"/>
      <c r="S146" s="23"/>
      <c r="T146" s="23"/>
      <c r="U146" s="23"/>
      <c r="V146" s="23"/>
      <c r="W146" s="23"/>
    </row>
    <row r="147" spans="1:23" ht="16.5" customHeight="1">
      <c r="A147" s="23"/>
      <c r="B147" s="23"/>
      <c r="C147" s="24"/>
      <c r="D147" s="23"/>
      <c r="E147" s="23"/>
      <c r="F147" s="23"/>
      <c r="G147" s="23"/>
      <c r="H147" s="23"/>
      <c r="I147" s="23"/>
      <c r="J147" s="23"/>
      <c r="K147" s="23"/>
      <c r="L147" s="23"/>
      <c r="M147" s="23"/>
      <c r="N147" s="23"/>
      <c r="O147" s="23"/>
      <c r="P147" s="23"/>
      <c r="Q147" s="23"/>
      <c r="R147" s="23"/>
      <c r="S147" s="23"/>
      <c r="T147" s="23"/>
      <c r="U147" s="23"/>
      <c r="V147" s="23"/>
      <c r="W147" s="23"/>
    </row>
    <row r="148" spans="1:23" ht="16.5" customHeight="1">
      <c r="A148" s="23"/>
      <c r="B148" s="23"/>
      <c r="C148" s="24"/>
      <c r="D148" s="23"/>
      <c r="E148" s="23"/>
      <c r="F148" s="23"/>
      <c r="G148" s="23"/>
      <c r="H148" s="23"/>
      <c r="I148" s="23"/>
      <c r="J148" s="23"/>
      <c r="K148" s="23"/>
      <c r="L148" s="23"/>
      <c r="M148" s="23"/>
      <c r="N148" s="23"/>
      <c r="O148" s="23"/>
      <c r="P148" s="23"/>
      <c r="Q148" s="23"/>
      <c r="R148" s="23"/>
      <c r="S148" s="23"/>
      <c r="T148" s="23"/>
      <c r="U148" s="23"/>
      <c r="V148" s="23"/>
      <c r="W148" s="23"/>
    </row>
    <row r="149" spans="1:23" ht="16.5" customHeight="1">
      <c r="A149" s="23"/>
      <c r="B149" s="23"/>
      <c r="C149" s="24"/>
      <c r="D149" s="23"/>
      <c r="E149" s="23"/>
      <c r="F149" s="23"/>
      <c r="G149" s="23"/>
      <c r="H149" s="23"/>
      <c r="I149" s="23"/>
      <c r="J149" s="23"/>
      <c r="K149" s="23"/>
      <c r="L149" s="23"/>
      <c r="M149" s="23"/>
      <c r="N149" s="23"/>
      <c r="O149" s="23"/>
      <c r="P149" s="23"/>
      <c r="Q149" s="23"/>
      <c r="R149" s="23"/>
      <c r="S149" s="23"/>
      <c r="T149" s="23"/>
      <c r="U149" s="23"/>
      <c r="V149" s="23"/>
      <c r="W149" s="23"/>
    </row>
    <row r="150" spans="1:23" ht="16.5" customHeight="1">
      <c r="A150" s="23"/>
      <c r="B150" s="23"/>
      <c r="C150" s="24"/>
      <c r="D150" s="23"/>
      <c r="E150" s="23"/>
      <c r="F150" s="23"/>
      <c r="G150" s="23"/>
      <c r="H150" s="23"/>
      <c r="I150" s="23"/>
      <c r="J150" s="23"/>
      <c r="K150" s="23"/>
      <c r="L150" s="23"/>
      <c r="M150" s="23"/>
      <c r="N150" s="23"/>
      <c r="O150" s="23"/>
      <c r="P150" s="23"/>
      <c r="Q150" s="23"/>
      <c r="R150" s="23"/>
      <c r="S150" s="23"/>
      <c r="T150" s="23"/>
      <c r="U150" s="23"/>
      <c r="V150" s="23"/>
      <c r="W150" s="23"/>
    </row>
    <row r="151" spans="1:23" ht="16.5" customHeight="1">
      <c r="A151" s="23"/>
      <c r="B151" s="23"/>
      <c r="C151" s="24"/>
      <c r="D151" s="23"/>
      <c r="E151" s="23"/>
      <c r="F151" s="23"/>
      <c r="G151" s="23"/>
      <c r="H151" s="23"/>
      <c r="I151" s="23"/>
      <c r="J151" s="23"/>
      <c r="K151" s="23"/>
      <c r="L151" s="23"/>
      <c r="M151" s="23"/>
      <c r="N151" s="23"/>
      <c r="O151" s="23"/>
      <c r="P151" s="23"/>
      <c r="Q151" s="23"/>
      <c r="R151" s="23"/>
      <c r="S151" s="23"/>
      <c r="T151" s="23"/>
      <c r="U151" s="23"/>
      <c r="V151" s="23"/>
      <c r="W151" s="23"/>
    </row>
    <row r="152" spans="1:23" ht="16.5" customHeight="1">
      <c r="A152" s="23"/>
      <c r="B152" s="23"/>
      <c r="C152" s="24"/>
      <c r="D152" s="23"/>
      <c r="E152" s="23"/>
      <c r="F152" s="23"/>
      <c r="G152" s="23"/>
      <c r="H152" s="23"/>
      <c r="I152" s="23"/>
      <c r="J152" s="23"/>
      <c r="K152" s="23"/>
      <c r="L152" s="23"/>
      <c r="M152" s="23"/>
      <c r="N152" s="23"/>
      <c r="O152" s="23"/>
      <c r="P152" s="23"/>
      <c r="Q152" s="23"/>
      <c r="R152" s="23"/>
      <c r="S152" s="23"/>
      <c r="T152" s="23"/>
      <c r="U152" s="23"/>
      <c r="V152" s="23"/>
      <c r="W152" s="23"/>
    </row>
    <row r="153" spans="1:23" ht="16.5" customHeight="1">
      <c r="A153" s="23"/>
      <c r="B153" s="23"/>
      <c r="C153" s="24"/>
      <c r="D153" s="23"/>
      <c r="E153" s="23"/>
      <c r="F153" s="23"/>
      <c r="G153" s="23"/>
      <c r="H153" s="23"/>
      <c r="I153" s="23"/>
      <c r="J153" s="23"/>
      <c r="K153" s="23"/>
      <c r="L153" s="23"/>
      <c r="M153" s="23"/>
      <c r="N153" s="23"/>
      <c r="O153" s="23"/>
      <c r="P153" s="23"/>
      <c r="Q153" s="23"/>
      <c r="R153" s="23"/>
      <c r="S153" s="23"/>
      <c r="T153" s="23"/>
      <c r="U153" s="23"/>
      <c r="V153" s="23"/>
      <c r="W153" s="23"/>
    </row>
    <row r="154" spans="1:23" ht="16.5" customHeight="1">
      <c r="A154" s="23"/>
      <c r="B154" s="23"/>
      <c r="C154" s="24"/>
      <c r="D154" s="23"/>
      <c r="E154" s="23"/>
      <c r="F154" s="23"/>
      <c r="G154" s="23"/>
      <c r="H154" s="23"/>
      <c r="I154" s="23"/>
      <c r="J154" s="23"/>
      <c r="K154" s="23"/>
      <c r="L154" s="23"/>
      <c r="M154" s="23"/>
      <c r="N154" s="23"/>
      <c r="O154" s="23"/>
      <c r="P154" s="23"/>
      <c r="Q154" s="23"/>
      <c r="R154" s="23"/>
      <c r="S154" s="23"/>
      <c r="T154" s="23"/>
      <c r="U154" s="23"/>
      <c r="V154" s="23"/>
      <c r="W154" s="23"/>
    </row>
    <row r="155" spans="1:23" ht="16.5" customHeight="1">
      <c r="A155" s="23"/>
      <c r="B155" s="23"/>
      <c r="C155" s="24"/>
      <c r="D155" s="23"/>
      <c r="E155" s="23"/>
      <c r="F155" s="23"/>
      <c r="G155" s="23"/>
      <c r="H155" s="23"/>
      <c r="I155" s="23"/>
      <c r="J155" s="23"/>
      <c r="K155" s="23"/>
      <c r="L155" s="23"/>
      <c r="M155" s="23"/>
      <c r="N155" s="23"/>
      <c r="O155" s="23"/>
      <c r="P155" s="23"/>
      <c r="Q155" s="23"/>
      <c r="R155" s="23"/>
      <c r="S155" s="23"/>
      <c r="T155" s="23"/>
      <c r="U155" s="23"/>
      <c r="V155" s="23"/>
      <c r="W155" s="23"/>
    </row>
    <row r="156" spans="1:23" ht="16.5" customHeight="1">
      <c r="A156" s="23"/>
      <c r="B156" s="23"/>
      <c r="C156" s="24"/>
      <c r="D156" s="23"/>
      <c r="E156" s="23"/>
      <c r="F156" s="23"/>
      <c r="G156" s="23"/>
      <c r="H156" s="23"/>
      <c r="I156" s="23"/>
      <c r="J156" s="23"/>
      <c r="K156" s="23"/>
      <c r="L156" s="23"/>
      <c r="M156" s="23"/>
      <c r="N156" s="23"/>
      <c r="O156" s="23"/>
      <c r="P156" s="23"/>
      <c r="Q156" s="23"/>
      <c r="R156" s="23"/>
      <c r="S156" s="23"/>
      <c r="T156" s="23"/>
      <c r="U156" s="23"/>
      <c r="V156" s="23"/>
      <c r="W156" s="23"/>
    </row>
    <row r="157" spans="1:23" ht="16.5" customHeight="1">
      <c r="A157" s="23"/>
      <c r="B157" s="23"/>
      <c r="C157" s="24"/>
      <c r="D157" s="23"/>
      <c r="E157" s="23"/>
      <c r="F157" s="23"/>
      <c r="G157" s="23"/>
      <c r="H157" s="23"/>
      <c r="I157" s="23"/>
      <c r="J157" s="23"/>
      <c r="K157" s="23"/>
      <c r="L157" s="23"/>
      <c r="M157" s="23"/>
      <c r="N157" s="23"/>
      <c r="O157" s="23"/>
      <c r="P157" s="23"/>
      <c r="Q157" s="23"/>
      <c r="R157" s="23"/>
      <c r="S157" s="23"/>
      <c r="T157" s="23"/>
      <c r="U157" s="23"/>
      <c r="V157" s="23"/>
      <c r="W157" s="23"/>
    </row>
    <row r="158" spans="1:23" ht="16.5" customHeight="1">
      <c r="A158" s="23"/>
      <c r="B158" s="23"/>
      <c r="C158" s="24"/>
      <c r="D158" s="23"/>
      <c r="E158" s="23"/>
      <c r="F158" s="23"/>
      <c r="G158" s="23"/>
      <c r="H158" s="23"/>
      <c r="I158" s="23"/>
      <c r="J158" s="23"/>
      <c r="K158" s="23"/>
      <c r="L158" s="23"/>
      <c r="M158" s="23"/>
      <c r="N158" s="23"/>
      <c r="O158" s="23"/>
      <c r="P158" s="23"/>
      <c r="Q158" s="23"/>
      <c r="R158" s="23"/>
      <c r="S158" s="23"/>
      <c r="T158" s="23"/>
      <c r="U158" s="23"/>
      <c r="V158" s="23"/>
      <c r="W158" s="23"/>
    </row>
    <row r="159" spans="1:23" ht="16.5" customHeight="1">
      <c r="A159" s="23"/>
      <c r="B159" s="23"/>
      <c r="C159" s="24"/>
      <c r="D159" s="23"/>
      <c r="E159" s="23"/>
      <c r="F159" s="23"/>
      <c r="G159" s="23"/>
      <c r="H159" s="23"/>
      <c r="I159" s="23"/>
      <c r="J159" s="23"/>
      <c r="K159" s="23"/>
      <c r="L159" s="23"/>
      <c r="M159" s="23"/>
      <c r="N159" s="23"/>
      <c r="O159" s="23"/>
      <c r="P159" s="23"/>
      <c r="Q159" s="23"/>
      <c r="R159" s="23"/>
      <c r="S159" s="23"/>
      <c r="T159" s="23"/>
      <c r="U159" s="23"/>
      <c r="V159" s="23"/>
      <c r="W159" s="23"/>
    </row>
    <row r="160" spans="1:23" ht="16.5" customHeight="1">
      <c r="A160" s="23"/>
      <c r="B160" s="23"/>
      <c r="C160" s="24"/>
      <c r="D160" s="23"/>
      <c r="E160" s="23"/>
      <c r="F160" s="23"/>
      <c r="G160" s="23"/>
      <c r="H160" s="23"/>
      <c r="I160" s="23"/>
      <c r="J160" s="23"/>
      <c r="K160" s="23"/>
      <c r="L160" s="23"/>
      <c r="M160" s="23"/>
      <c r="N160" s="23"/>
      <c r="O160" s="23"/>
      <c r="P160" s="23"/>
      <c r="Q160" s="23"/>
      <c r="R160" s="23"/>
      <c r="S160" s="23"/>
      <c r="T160" s="23"/>
      <c r="U160" s="23"/>
      <c r="V160" s="23"/>
      <c r="W160" s="23"/>
    </row>
    <row r="161" spans="1:23" ht="16.5" customHeight="1">
      <c r="A161" s="23"/>
      <c r="B161" s="23"/>
      <c r="C161" s="24"/>
      <c r="D161" s="23"/>
      <c r="E161" s="23"/>
      <c r="F161" s="23"/>
      <c r="G161" s="23"/>
      <c r="H161" s="23"/>
      <c r="I161" s="23"/>
      <c r="J161" s="23"/>
      <c r="K161" s="23"/>
      <c r="L161" s="23"/>
      <c r="M161" s="23"/>
      <c r="N161" s="23"/>
      <c r="O161" s="23"/>
      <c r="P161" s="23"/>
      <c r="Q161" s="23"/>
      <c r="R161" s="23"/>
      <c r="S161" s="23"/>
      <c r="T161" s="23"/>
      <c r="U161" s="23"/>
      <c r="V161" s="23"/>
      <c r="W161" s="23"/>
    </row>
    <row r="162" spans="1:23" ht="16.5" customHeight="1">
      <c r="A162" s="23"/>
      <c r="B162" s="23"/>
      <c r="C162" s="24"/>
      <c r="D162" s="23"/>
      <c r="E162" s="23"/>
      <c r="F162" s="23"/>
      <c r="G162" s="23"/>
      <c r="H162" s="23"/>
      <c r="I162" s="23"/>
      <c r="J162" s="23"/>
      <c r="K162" s="23"/>
      <c r="L162" s="23"/>
      <c r="M162" s="23"/>
      <c r="N162" s="23"/>
      <c r="O162" s="23"/>
      <c r="P162" s="23"/>
      <c r="Q162" s="23"/>
      <c r="R162" s="23"/>
      <c r="S162" s="23"/>
      <c r="T162" s="23"/>
      <c r="U162" s="23"/>
      <c r="V162" s="23"/>
      <c r="W162" s="23"/>
    </row>
    <row r="163" spans="1:23" ht="16.5" customHeight="1">
      <c r="A163" s="23"/>
      <c r="B163" s="23"/>
      <c r="C163" s="24"/>
      <c r="D163" s="23"/>
      <c r="E163" s="23"/>
      <c r="F163" s="23"/>
      <c r="G163" s="23"/>
      <c r="H163" s="23"/>
      <c r="I163" s="23"/>
      <c r="J163" s="23"/>
      <c r="K163" s="23"/>
      <c r="L163" s="23"/>
      <c r="M163" s="23"/>
      <c r="N163" s="23"/>
      <c r="O163" s="23"/>
      <c r="P163" s="23"/>
      <c r="Q163" s="23"/>
      <c r="R163" s="23"/>
      <c r="S163" s="23"/>
      <c r="T163" s="23"/>
      <c r="U163" s="23"/>
      <c r="V163" s="23"/>
      <c r="W163" s="23"/>
    </row>
    <row r="164" spans="1:23" ht="16.5" customHeight="1">
      <c r="A164" s="23"/>
      <c r="B164" s="23"/>
      <c r="C164" s="24"/>
      <c r="D164" s="23"/>
      <c r="E164" s="23"/>
      <c r="F164" s="23"/>
      <c r="G164" s="23"/>
      <c r="H164" s="23"/>
      <c r="I164" s="23"/>
      <c r="J164" s="23"/>
      <c r="K164" s="23"/>
      <c r="L164" s="23"/>
      <c r="M164" s="23"/>
      <c r="N164" s="23"/>
      <c r="O164" s="23"/>
      <c r="P164" s="23"/>
      <c r="Q164" s="23"/>
      <c r="R164" s="23"/>
      <c r="S164" s="23"/>
      <c r="T164" s="23"/>
      <c r="U164" s="23"/>
      <c r="V164" s="23"/>
      <c r="W164" s="23"/>
    </row>
    <row r="165" spans="1:23" ht="16.5" customHeight="1">
      <c r="A165" s="23"/>
      <c r="B165" s="23"/>
      <c r="C165" s="24"/>
      <c r="D165" s="23"/>
      <c r="E165" s="23"/>
      <c r="F165" s="23"/>
      <c r="G165" s="23"/>
      <c r="H165" s="23"/>
      <c r="I165" s="23"/>
      <c r="J165" s="23"/>
      <c r="K165" s="23"/>
      <c r="L165" s="23"/>
      <c r="M165" s="23"/>
      <c r="N165" s="23"/>
      <c r="O165" s="23"/>
      <c r="P165" s="23"/>
      <c r="Q165" s="23"/>
      <c r="R165" s="23"/>
      <c r="S165" s="23"/>
      <c r="T165" s="23"/>
      <c r="U165" s="23"/>
      <c r="V165" s="23"/>
      <c r="W165" s="23"/>
    </row>
    <row r="166" spans="1:23" ht="16.5" customHeight="1">
      <c r="A166" s="23"/>
      <c r="B166" s="23"/>
      <c r="C166" s="24"/>
      <c r="D166" s="23"/>
      <c r="E166" s="23"/>
      <c r="F166" s="23"/>
      <c r="G166" s="23"/>
      <c r="H166" s="23"/>
      <c r="I166" s="23"/>
      <c r="J166" s="23"/>
      <c r="K166" s="23"/>
      <c r="L166" s="23"/>
      <c r="M166" s="23"/>
      <c r="N166" s="23"/>
      <c r="O166" s="23"/>
      <c r="P166" s="23"/>
      <c r="Q166" s="23"/>
      <c r="R166" s="23"/>
      <c r="S166" s="23"/>
      <c r="T166" s="23"/>
      <c r="U166" s="23"/>
      <c r="V166" s="23"/>
      <c r="W166" s="23"/>
    </row>
    <row r="167" spans="1:23" ht="16.5" customHeight="1">
      <c r="A167" s="23"/>
      <c r="B167" s="23"/>
      <c r="C167" s="24"/>
      <c r="D167" s="23"/>
      <c r="E167" s="23"/>
      <c r="F167" s="23"/>
      <c r="G167" s="23"/>
      <c r="H167" s="23"/>
      <c r="I167" s="23"/>
      <c r="J167" s="23"/>
      <c r="K167" s="23"/>
      <c r="L167" s="23"/>
      <c r="M167" s="23"/>
      <c r="N167" s="23"/>
      <c r="O167" s="23"/>
      <c r="P167" s="23"/>
      <c r="Q167" s="23"/>
      <c r="R167" s="23"/>
      <c r="S167" s="23"/>
      <c r="T167" s="23"/>
      <c r="U167" s="23"/>
      <c r="V167" s="23"/>
      <c r="W167" s="23"/>
    </row>
    <row r="168" spans="1:23" ht="16.5" customHeight="1">
      <c r="A168" s="23"/>
      <c r="B168" s="23"/>
      <c r="C168" s="24"/>
      <c r="D168" s="23"/>
      <c r="E168" s="23"/>
      <c r="F168" s="23"/>
      <c r="G168" s="23"/>
      <c r="H168" s="23"/>
      <c r="I168" s="23"/>
      <c r="J168" s="23"/>
      <c r="K168" s="23"/>
      <c r="L168" s="23"/>
      <c r="M168" s="23"/>
      <c r="N168" s="23"/>
      <c r="O168" s="23"/>
      <c r="P168" s="23"/>
      <c r="Q168" s="23"/>
      <c r="R168" s="23"/>
      <c r="S168" s="23"/>
      <c r="T168" s="23"/>
      <c r="U168" s="23"/>
      <c r="V168" s="23"/>
      <c r="W168" s="23"/>
    </row>
    <row r="169" spans="1:23" ht="16.5" customHeight="1">
      <c r="A169" s="23"/>
      <c r="B169" s="23"/>
      <c r="C169" s="24"/>
      <c r="D169" s="23"/>
      <c r="E169" s="23"/>
      <c r="F169" s="23"/>
      <c r="G169" s="23"/>
      <c r="H169" s="23"/>
      <c r="I169" s="23"/>
      <c r="J169" s="23"/>
      <c r="K169" s="23"/>
      <c r="L169" s="23"/>
      <c r="M169" s="23"/>
      <c r="N169" s="23"/>
      <c r="O169" s="23"/>
      <c r="P169" s="23"/>
      <c r="Q169" s="23"/>
      <c r="R169" s="23"/>
      <c r="S169" s="23"/>
      <c r="T169" s="23"/>
      <c r="U169" s="23"/>
      <c r="V169" s="23"/>
      <c r="W169" s="23"/>
    </row>
    <row r="170" spans="1:23" ht="16.5" customHeight="1">
      <c r="A170" s="23"/>
      <c r="B170" s="23"/>
      <c r="C170" s="24"/>
      <c r="D170" s="23"/>
      <c r="E170" s="23"/>
      <c r="F170" s="23"/>
      <c r="G170" s="23"/>
      <c r="H170" s="23"/>
      <c r="I170" s="23"/>
      <c r="J170" s="23"/>
      <c r="K170" s="23"/>
      <c r="L170" s="23"/>
      <c r="M170" s="23"/>
      <c r="N170" s="23"/>
      <c r="O170" s="23"/>
      <c r="P170" s="23"/>
      <c r="Q170" s="23"/>
      <c r="R170" s="23"/>
      <c r="S170" s="23"/>
      <c r="T170" s="23"/>
      <c r="U170" s="23"/>
      <c r="V170" s="23"/>
      <c r="W170" s="23"/>
    </row>
    <row r="171" spans="1:23" ht="16.5" customHeight="1">
      <c r="A171" s="23"/>
      <c r="B171" s="23"/>
      <c r="C171" s="24"/>
      <c r="D171" s="23"/>
      <c r="E171" s="23"/>
      <c r="F171" s="23"/>
      <c r="G171" s="23"/>
      <c r="H171" s="23"/>
      <c r="I171" s="23"/>
      <c r="J171" s="23"/>
      <c r="K171" s="23"/>
      <c r="L171" s="23"/>
      <c r="M171" s="23"/>
      <c r="N171" s="23"/>
      <c r="O171" s="23"/>
      <c r="P171" s="23"/>
      <c r="Q171" s="23"/>
      <c r="R171" s="23"/>
      <c r="S171" s="23"/>
      <c r="T171" s="23"/>
      <c r="U171" s="23"/>
      <c r="V171" s="23"/>
      <c r="W171" s="23"/>
    </row>
    <row r="172" spans="1:23" ht="16.5" customHeight="1">
      <c r="A172" s="23"/>
      <c r="B172" s="23"/>
      <c r="C172" s="24"/>
      <c r="D172" s="23"/>
      <c r="E172" s="23"/>
      <c r="F172" s="23"/>
      <c r="G172" s="23"/>
      <c r="H172" s="23"/>
      <c r="I172" s="23"/>
      <c r="J172" s="23"/>
      <c r="K172" s="23"/>
      <c r="L172" s="23"/>
      <c r="M172" s="23"/>
      <c r="N172" s="23"/>
      <c r="O172" s="23"/>
      <c r="P172" s="23"/>
      <c r="Q172" s="23"/>
      <c r="R172" s="23"/>
      <c r="S172" s="23"/>
      <c r="T172" s="23"/>
      <c r="U172" s="23"/>
      <c r="V172" s="23"/>
      <c r="W172" s="23"/>
    </row>
    <row r="173" spans="1:23" ht="16.5" customHeight="1">
      <c r="A173" s="23"/>
      <c r="B173" s="23"/>
      <c r="C173" s="24"/>
      <c r="D173" s="23"/>
      <c r="E173" s="23"/>
      <c r="F173" s="23"/>
      <c r="G173" s="23"/>
      <c r="H173" s="23"/>
      <c r="I173" s="23"/>
      <c r="J173" s="23"/>
      <c r="K173" s="23"/>
      <c r="L173" s="23"/>
      <c r="M173" s="23"/>
      <c r="N173" s="23"/>
      <c r="O173" s="23"/>
      <c r="P173" s="23"/>
      <c r="Q173" s="23"/>
      <c r="R173" s="23"/>
      <c r="S173" s="23"/>
      <c r="T173" s="23"/>
      <c r="U173" s="23"/>
      <c r="V173" s="23"/>
      <c r="W173" s="23"/>
    </row>
    <row r="174" spans="1:23" ht="16.5" customHeight="1">
      <c r="A174" s="23"/>
      <c r="B174" s="23"/>
      <c r="C174" s="24"/>
      <c r="D174" s="23"/>
      <c r="E174" s="23"/>
      <c r="F174" s="23"/>
      <c r="G174" s="23"/>
      <c r="H174" s="23"/>
      <c r="I174" s="23"/>
      <c r="J174" s="23"/>
      <c r="K174" s="23"/>
      <c r="L174" s="23"/>
      <c r="M174" s="23"/>
      <c r="N174" s="23"/>
      <c r="O174" s="23"/>
      <c r="P174" s="23"/>
      <c r="Q174" s="23"/>
      <c r="R174" s="23"/>
      <c r="S174" s="23"/>
      <c r="T174" s="23"/>
      <c r="U174" s="23"/>
      <c r="V174" s="23"/>
      <c r="W174" s="23"/>
    </row>
    <row r="175" spans="1:23" ht="16.5" customHeight="1">
      <c r="A175" s="23"/>
      <c r="B175" s="23"/>
      <c r="C175" s="24"/>
      <c r="D175" s="23"/>
      <c r="E175" s="23"/>
      <c r="F175" s="23"/>
      <c r="G175" s="23"/>
      <c r="H175" s="23"/>
      <c r="I175" s="23"/>
      <c r="J175" s="23"/>
      <c r="K175" s="23"/>
      <c r="L175" s="23"/>
      <c r="M175" s="23"/>
      <c r="N175" s="23"/>
      <c r="O175" s="23"/>
      <c r="P175" s="23"/>
      <c r="Q175" s="23"/>
      <c r="R175" s="23"/>
      <c r="S175" s="23"/>
      <c r="T175" s="23"/>
      <c r="U175" s="23"/>
      <c r="V175" s="23"/>
      <c r="W175" s="23"/>
    </row>
    <row r="176" spans="1:23" ht="16.5" customHeight="1">
      <c r="A176" s="23"/>
      <c r="B176" s="23"/>
      <c r="C176" s="24"/>
      <c r="D176" s="23"/>
      <c r="E176" s="23"/>
      <c r="F176" s="23"/>
      <c r="G176" s="23"/>
      <c r="H176" s="23"/>
      <c r="I176" s="23"/>
      <c r="J176" s="23"/>
      <c r="K176" s="23"/>
      <c r="L176" s="23"/>
      <c r="M176" s="23"/>
      <c r="N176" s="23"/>
      <c r="O176" s="23"/>
      <c r="P176" s="23"/>
      <c r="Q176" s="23"/>
      <c r="R176" s="23"/>
      <c r="S176" s="23"/>
      <c r="T176" s="23"/>
      <c r="U176" s="23"/>
      <c r="V176" s="23"/>
      <c r="W176" s="23"/>
    </row>
    <row r="177" spans="1:23" ht="16.5" customHeight="1">
      <c r="A177" s="23"/>
      <c r="B177" s="23"/>
      <c r="C177" s="24"/>
      <c r="D177" s="23"/>
      <c r="E177" s="23"/>
      <c r="F177" s="23"/>
      <c r="G177" s="23"/>
      <c r="H177" s="23"/>
      <c r="I177" s="23"/>
      <c r="J177" s="23"/>
      <c r="K177" s="23"/>
      <c r="L177" s="23"/>
      <c r="M177" s="23"/>
      <c r="N177" s="23"/>
      <c r="O177" s="23"/>
      <c r="P177" s="23"/>
      <c r="Q177" s="23"/>
      <c r="R177" s="23"/>
      <c r="S177" s="23"/>
      <c r="T177" s="23"/>
      <c r="U177" s="23"/>
      <c r="V177" s="23"/>
      <c r="W177" s="23"/>
    </row>
    <row r="178" spans="1:23" ht="16.5" customHeight="1">
      <c r="A178" s="23"/>
      <c r="B178" s="23"/>
      <c r="C178" s="24"/>
      <c r="D178" s="23"/>
      <c r="E178" s="23"/>
      <c r="F178" s="23"/>
      <c r="G178" s="23"/>
      <c r="H178" s="23"/>
      <c r="I178" s="23"/>
      <c r="J178" s="23"/>
      <c r="K178" s="23"/>
      <c r="L178" s="23"/>
      <c r="M178" s="23"/>
      <c r="N178" s="23"/>
      <c r="O178" s="23"/>
      <c r="P178" s="23"/>
      <c r="Q178" s="23"/>
      <c r="R178" s="23"/>
      <c r="S178" s="23"/>
      <c r="T178" s="23"/>
      <c r="U178" s="23"/>
      <c r="V178" s="23"/>
      <c r="W178" s="23"/>
    </row>
    <row r="179" spans="1:23" ht="16.5" customHeight="1">
      <c r="A179" s="23"/>
      <c r="B179" s="23"/>
      <c r="C179" s="24"/>
      <c r="D179" s="23"/>
      <c r="E179" s="23"/>
      <c r="F179" s="23"/>
      <c r="G179" s="23"/>
      <c r="H179" s="23"/>
      <c r="I179" s="23"/>
      <c r="J179" s="23"/>
      <c r="K179" s="23"/>
      <c r="L179" s="23"/>
      <c r="M179" s="23"/>
      <c r="N179" s="23"/>
      <c r="O179" s="23"/>
      <c r="P179" s="23"/>
      <c r="Q179" s="23"/>
      <c r="R179" s="23"/>
      <c r="S179" s="23"/>
      <c r="T179" s="23"/>
      <c r="U179" s="23"/>
      <c r="V179" s="23"/>
      <c r="W179" s="23"/>
    </row>
    <row r="180" spans="1:23" ht="16.5" customHeight="1">
      <c r="A180" s="23"/>
      <c r="B180" s="23"/>
      <c r="C180" s="24"/>
      <c r="D180" s="23"/>
      <c r="E180" s="23"/>
      <c r="F180" s="23"/>
      <c r="G180" s="23"/>
      <c r="H180" s="23"/>
      <c r="I180" s="23"/>
      <c r="J180" s="23"/>
      <c r="K180" s="23"/>
      <c r="L180" s="23"/>
      <c r="M180" s="23"/>
      <c r="N180" s="23"/>
      <c r="O180" s="23"/>
      <c r="P180" s="23"/>
      <c r="Q180" s="23"/>
      <c r="R180" s="23"/>
      <c r="S180" s="23"/>
      <c r="T180" s="23"/>
      <c r="U180" s="23"/>
      <c r="V180" s="23"/>
      <c r="W180" s="23"/>
    </row>
    <row r="181" spans="1:23" ht="16.5" customHeight="1">
      <c r="A181" s="23"/>
      <c r="B181" s="23"/>
      <c r="C181" s="24"/>
      <c r="D181" s="23"/>
      <c r="E181" s="23"/>
      <c r="F181" s="23"/>
      <c r="G181" s="23"/>
      <c r="H181" s="23"/>
      <c r="I181" s="23"/>
      <c r="J181" s="23"/>
      <c r="K181" s="23"/>
      <c r="L181" s="23"/>
      <c r="M181" s="23"/>
      <c r="N181" s="23"/>
      <c r="O181" s="23"/>
      <c r="P181" s="23"/>
      <c r="Q181" s="23"/>
      <c r="R181" s="23"/>
      <c r="S181" s="23"/>
      <c r="T181" s="23"/>
      <c r="U181" s="23"/>
      <c r="V181" s="23"/>
      <c r="W181" s="23"/>
    </row>
    <row r="182" spans="1:23" ht="16.5" customHeight="1">
      <c r="A182" s="23"/>
      <c r="B182" s="23"/>
      <c r="C182" s="24"/>
      <c r="D182" s="23"/>
      <c r="E182" s="23"/>
      <c r="F182" s="23"/>
      <c r="G182" s="23"/>
      <c r="H182" s="23"/>
      <c r="I182" s="23"/>
      <c r="J182" s="23"/>
      <c r="K182" s="23"/>
      <c r="L182" s="23"/>
      <c r="M182" s="23"/>
      <c r="N182" s="23"/>
      <c r="O182" s="23"/>
      <c r="P182" s="23"/>
      <c r="Q182" s="23"/>
      <c r="R182" s="23"/>
      <c r="S182" s="23"/>
      <c r="T182" s="23"/>
      <c r="U182" s="23"/>
      <c r="V182" s="23"/>
      <c r="W182" s="23"/>
    </row>
    <row r="183" spans="1:23" ht="16.5" customHeight="1">
      <c r="A183" s="23"/>
      <c r="B183" s="23"/>
      <c r="C183" s="24"/>
      <c r="D183" s="23"/>
      <c r="E183" s="23"/>
      <c r="F183" s="23"/>
      <c r="G183" s="23"/>
      <c r="H183" s="23"/>
      <c r="I183" s="23"/>
      <c r="J183" s="23"/>
      <c r="K183" s="23"/>
      <c r="L183" s="23"/>
      <c r="M183" s="23"/>
      <c r="N183" s="23"/>
      <c r="O183" s="23"/>
      <c r="P183" s="23"/>
      <c r="Q183" s="23"/>
      <c r="R183" s="23"/>
      <c r="S183" s="23"/>
      <c r="T183" s="23"/>
      <c r="U183" s="23"/>
      <c r="V183" s="23"/>
      <c r="W183" s="23"/>
    </row>
    <row r="184" spans="1:23" ht="16.5" customHeight="1">
      <c r="A184" s="23"/>
      <c r="B184" s="23"/>
      <c r="C184" s="24"/>
      <c r="D184" s="23"/>
      <c r="E184" s="23"/>
      <c r="F184" s="23"/>
      <c r="G184" s="23"/>
      <c r="H184" s="23"/>
      <c r="I184" s="23"/>
      <c r="J184" s="23"/>
      <c r="K184" s="23"/>
      <c r="L184" s="23"/>
      <c r="M184" s="23"/>
      <c r="N184" s="23"/>
      <c r="O184" s="23"/>
      <c r="P184" s="23"/>
      <c r="Q184" s="23"/>
      <c r="R184" s="23"/>
      <c r="S184" s="23"/>
      <c r="T184" s="23"/>
      <c r="U184" s="23"/>
      <c r="V184" s="23"/>
      <c r="W184" s="23"/>
    </row>
    <row r="185" spans="1:23" ht="16.5" customHeight="1">
      <c r="A185" s="23"/>
      <c r="B185" s="23"/>
      <c r="C185" s="24"/>
      <c r="D185" s="23"/>
      <c r="E185" s="23"/>
      <c r="F185" s="23"/>
      <c r="G185" s="23"/>
      <c r="H185" s="23"/>
      <c r="I185" s="23"/>
      <c r="J185" s="23"/>
      <c r="K185" s="23"/>
      <c r="L185" s="23"/>
      <c r="M185" s="23"/>
      <c r="N185" s="23"/>
      <c r="O185" s="23"/>
      <c r="P185" s="23"/>
      <c r="Q185" s="23"/>
      <c r="R185" s="23"/>
      <c r="S185" s="23"/>
      <c r="T185" s="23"/>
      <c r="U185" s="23"/>
      <c r="V185" s="23"/>
      <c r="W185" s="23"/>
    </row>
    <row r="186" spans="1:23" ht="16.5" customHeight="1">
      <c r="A186" s="23"/>
      <c r="B186" s="23"/>
      <c r="C186" s="24"/>
      <c r="D186" s="23"/>
      <c r="E186" s="23"/>
      <c r="F186" s="23"/>
      <c r="G186" s="23"/>
      <c r="H186" s="23"/>
      <c r="I186" s="23"/>
      <c r="J186" s="23"/>
      <c r="K186" s="23"/>
      <c r="L186" s="23"/>
      <c r="M186" s="23"/>
      <c r="N186" s="23"/>
      <c r="O186" s="23"/>
      <c r="P186" s="23"/>
      <c r="Q186" s="23"/>
      <c r="R186" s="23"/>
      <c r="S186" s="23"/>
      <c r="T186" s="23"/>
      <c r="U186" s="23"/>
      <c r="V186" s="23"/>
      <c r="W186" s="23"/>
    </row>
    <row r="187" spans="1:23" ht="16.5" customHeight="1">
      <c r="A187" s="23"/>
      <c r="B187" s="23"/>
      <c r="C187" s="24"/>
      <c r="D187" s="23"/>
      <c r="E187" s="23"/>
      <c r="F187" s="23"/>
      <c r="G187" s="23"/>
      <c r="H187" s="23"/>
      <c r="I187" s="23"/>
      <c r="J187" s="23"/>
      <c r="K187" s="23"/>
      <c r="L187" s="23"/>
      <c r="M187" s="23"/>
      <c r="N187" s="23"/>
      <c r="O187" s="23"/>
      <c r="P187" s="23"/>
      <c r="Q187" s="23"/>
      <c r="R187" s="23"/>
      <c r="S187" s="23"/>
      <c r="T187" s="23"/>
      <c r="U187" s="23"/>
      <c r="V187" s="23"/>
      <c r="W187" s="23"/>
    </row>
    <row r="188" spans="1:23" ht="16.5" customHeight="1">
      <c r="A188" s="23"/>
      <c r="B188" s="23"/>
      <c r="C188" s="24"/>
      <c r="D188" s="23"/>
      <c r="E188" s="23"/>
      <c r="F188" s="23"/>
      <c r="G188" s="23"/>
      <c r="H188" s="23"/>
      <c r="I188" s="23"/>
      <c r="J188" s="23"/>
      <c r="K188" s="23"/>
      <c r="L188" s="23"/>
      <c r="M188" s="23"/>
      <c r="N188" s="23"/>
      <c r="O188" s="23"/>
      <c r="P188" s="23"/>
      <c r="Q188" s="23"/>
      <c r="R188" s="23"/>
      <c r="S188" s="23"/>
      <c r="T188" s="23"/>
      <c r="U188" s="23"/>
      <c r="V188" s="23"/>
      <c r="W188" s="23"/>
    </row>
    <row r="189" spans="1:23" ht="16.5" customHeight="1">
      <c r="A189" s="23"/>
      <c r="B189" s="23"/>
      <c r="C189" s="24"/>
      <c r="D189" s="23"/>
      <c r="E189" s="23"/>
      <c r="F189" s="23"/>
      <c r="G189" s="23"/>
      <c r="H189" s="23"/>
      <c r="I189" s="23"/>
      <c r="J189" s="23"/>
      <c r="K189" s="23"/>
      <c r="L189" s="23"/>
      <c r="M189" s="23"/>
      <c r="N189" s="23"/>
      <c r="O189" s="23"/>
      <c r="P189" s="23"/>
      <c r="Q189" s="23"/>
      <c r="R189" s="23"/>
      <c r="S189" s="23"/>
      <c r="T189" s="23"/>
      <c r="U189" s="23"/>
      <c r="V189" s="23"/>
      <c r="W189" s="23"/>
    </row>
    <row r="190" spans="1:23" ht="16.5" customHeight="1">
      <c r="A190" s="23"/>
      <c r="B190" s="23"/>
      <c r="C190" s="24"/>
      <c r="D190" s="23"/>
      <c r="E190" s="23"/>
      <c r="F190" s="23"/>
      <c r="G190" s="23"/>
      <c r="H190" s="23"/>
      <c r="I190" s="23"/>
      <c r="J190" s="23"/>
      <c r="K190" s="23"/>
      <c r="L190" s="23"/>
      <c r="M190" s="23"/>
      <c r="N190" s="23"/>
      <c r="O190" s="23"/>
      <c r="P190" s="23"/>
      <c r="Q190" s="23"/>
      <c r="R190" s="23"/>
      <c r="S190" s="23"/>
      <c r="T190" s="23"/>
      <c r="U190" s="23"/>
      <c r="V190" s="23"/>
      <c r="W190" s="23"/>
    </row>
    <row r="191" spans="1:23" ht="16.5" customHeight="1">
      <c r="A191" s="23"/>
      <c r="B191" s="23"/>
      <c r="C191" s="24"/>
      <c r="D191" s="23"/>
      <c r="E191" s="23"/>
      <c r="F191" s="23"/>
      <c r="G191" s="23"/>
      <c r="H191" s="23"/>
      <c r="I191" s="23"/>
      <c r="J191" s="23"/>
      <c r="K191" s="23"/>
      <c r="L191" s="23"/>
      <c r="M191" s="23"/>
      <c r="N191" s="23"/>
      <c r="O191" s="23"/>
      <c r="P191" s="23"/>
      <c r="Q191" s="23"/>
      <c r="R191" s="23"/>
      <c r="S191" s="23"/>
      <c r="T191" s="23"/>
      <c r="U191" s="23"/>
      <c r="V191" s="23"/>
      <c r="W191" s="23"/>
    </row>
    <row r="192" spans="1:23" ht="16.5" customHeight="1">
      <c r="A192" s="23"/>
      <c r="B192" s="23"/>
      <c r="C192" s="24"/>
      <c r="D192" s="23"/>
      <c r="E192" s="23"/>
      <c r="F192" s="23"/>
      <c r="G192" s="23"/>
      <c r="H192" s="23"/>
      <c r="I192" s="23"/>
      <c r="J192" s="23"/>
      <c r="K192" s="23"/>
      <c r="L192" s="23"/>
      <c r="M192" s="23"/>
      <c r="N192" s="23"/>
      <c r="O192" s="23"/>
      <c r="P192" s="23"/>
      <c r="Q192" s="23"/>
      <c r="R192" s="23"/>
      <c r="S192" s="23"/>
      <c r="T192" s="23"/>
      <c r="U192" s="23"/>
      <c r="V192" s="23"/>
      <c r="W192" s="23"/>
    </row>
    <row r="193" spans="1:23" ht="16.5" customHeight="1">
      <c r="A193" s="23"/>
      <c r="B193" s="23"/>
      <c r="C193" s="24"/>
      <c r="D193" s="23"/>
      <c r="E193" s="23"/>
      <c r="F193" s="23"/>
      <c r="G193" s="23"/>
      <c r="H193" s="23"/>
      <c r="I193" s="23"/>
      <c r="J193" s="23"/>
      <c r="K193" s="23"/>
      <c r="L193" s="23"/>
      <c r="M193" s="23"/>
      <c r="N193" s="23"/>
      <c r="O193" s="23"/>
      <c r="P193" s="23"/>
      <c r="Q193" s="23"/>
      <c r="R193" s="23"/>
      <c r="S193" s="23"/>
      <c r="T193" s="23"/>
      <c r="U193" s="23"/>
      <c r="V193" s="23"/>
      <c r="W193" s="23"/>
    </row>
    <row r="194" spans="1:23" ht="16.5" customHeight="1">
      <c r="A194" s="23"/>
      <c r="B194" s="23"/>
      <c r="C194" s="24"/>
      <c r="D194" s="23"/>
      <c r="E194" s="23"/>
      <c r="F194" s="23"/>
      <c r="G194" s="23"/>
      <c r="H194" s="23"/>
      <c r="I194" s="23"/>
      <c r="J194" s="23"/>
      <c r="K194" s="23"/>
      <c r="L194" s="23"/>
      <c r="M194" s="23"/>
      <c r="N194" s="23"/>
      <c r="O194" s="23"/>
      <c r="P194" s="23"/>
      <c r="Q194" s="23"/>
      <c r="R194" s="23"/>
      <c r="S194" s="23"/>
      <c r="T194" s="23"/>
      <c r="U194" s="23"/>
      <c r="V194" s="23"/>
      <c r="W194" s="23"/>
    </row>
    <row r="195" spans="1:23" ht="16.5" customHeight="1">
      <c r="A195" s="23"/>
      <c r="B195" s="23"/>
      <c r="C195" s="24"/>
      <c r="D195" s="23"/>
      <c r="E195" s="23"/>
      <c r="F195" s="23"/>
      <c r="G195" s="23"/>
      <c r="H195" s="23"/>
      <c r="I195" s="23"/>
      <c r="J195" s="23"/>
      <c r="K195" s="23"/>
      <c r="L195" s="23"/>
      <c r="M195" s="23"/>
      <c r="N195" s="23"/>
      <c r="O195" s="23"/>
      <c r="P195" s="23"/>
      <c r="Q195" s="23"/>
      <c r="R195" s="23"/>
      <c r="S195" s="23"/>
      <c r="T195" s="23"/>
      <c r="U195" s="23"/>
      <c r="V195" s="23"/>
      <c r="W195" s="23"/>
    </row>
    <row r="196" spans="1:23" ht="16.5" customHeight="1">
      <c r="A196" s="23"/>
      <c r="B196" s="23"/>
      <c r="C196" s="24"/>
      <c r="D196" s="23"/>
      <c r="E196" s="23"/>
      <c r="F196" s="23"/>
      <c r="G196" s="23"/>
      <c r="H196" s="23"/>
      <c r="I196" s="23"/>
      <c r="J196" s="23"/>
      <c r="K196" s="23"/>
      <c r="L196" s="23"/>
      <c r="M196" s="23"/>
      <c r="N196" s="23"/>
      <c r="O196" s="23"/>
      <c r="P196" s="23"/>
      <c r="Q196" s="23"/>
      <c r="R196" s="23"/>
      <c r="S196" s="23"/>
      <c r="T196" s="23"/>
      <c r="U196" s="23"/>
      <c r="V196" s="23"/>
      <c r="W196" s="23"/>
    </row>
    <row r="197" spans="1:23" ht="16.5" customHeight="1">
      <c r="A197" s="23"/>
      <c r="B197" s="23"/>
      <c r="C197" s="24"/>
      <c r="D197" s="23"/>
      <c r="E197" s="23"/>
      <c r="F197" s="23"/>
      <c r="G197" s="23"/>
      <c r="H197" s="23"/>
      <c r="I197" s="23"/>
      <c r="J197" s="23"/>
      <c r="K197" s="23"/>
      <c r="L197" s="23"/>
      <c r="M197" s="23"/>
      <c r="N197" s="23"/>
      <c r="O197" s="23"/>
      <c r="P197" s="23"/>
      <c r="Q197" s="23"/>
      <c r="R197" s="23"/>
      <c r="S197" s="23"/>
      <c r="T197" s="23"/>
      <c r="U197" s="23"/>
      <c r="V197" s="23"/>
      <c r="W197" s="23"/>
    </row>
    <row r="198" spans="1:23" ht="16.5" customHeight="1">
      <c r="A198" s="23"/>
      <c r="B198" s="23"/>
      <c r="C198" s="24"/>
      <c r="D198" s="23"/>
      <c r="E198" s="23"/>
      <c r="F198" s="23"/>
      <c r="G198" s="23"/>
      <c r="H198" s="23"/>
      <c r="I198" s="23"/>
      <c r="J198" s="23"/>
      <c r="K198" s="23"/>
      <c r="L198" s="23"/>
      <c r="M198" s="23"/>
      <c r="N198" s="23"/>
      <c r="O198" s="23"/>
      <c r="P198" s="23"/>
      <c r="Q198" s="23"/>
      <c r="R198" s="23"/>
      <c r="S198" s="23"/>
      <c r="T198" s="23"/>
      <c r="U198" s="23"/>
      <c r="V198" s="23"/>
      <c r="W198" s="23"/>
    </row>
    <row r="199" spans="1:23" ht="16.5" customHeight="1">
      <c r="A199" s="23"/>
      <c r="B199" s="23"/>
      <c r="C199" s="24"/>
      <c r="D199" s="23"/>
      <c r="E199" s="23"/>
      <c r="F199" s="23"/>
      <c r="G199" s="23"/>
      <c r="H199" s="23"/>
      <c r="I199" s="23"/>
      <c r="J199" s="23"/>
      <c r="K199" s="23"/>
      <c r="L199" s="23"/>
      <c r="M199" s="23"/>
      <c r="N199" s="23"/>
      <c r="O199" s="23"/>
      <c r="P199" s="23"/>
      <c r="Q199" s="23"/>
      <c r="R199" s="23"/>
      <c r="S199" s="23"/>
      <c r="T199" s="23"/>
      <c r="U199" s="23"/>
      <c r="V199" s="23"/>
      <c r="W199" s="23"/>
    </row>
    <row r="200" spans="1:23" ht="16.5" customHeight="1">
      <c r="A200" s="23"/>
      <c r="B200" s="23"/>
      <c r="C200" s="24"/>
      <c r="D200" s="23"/>
      <c r="E200" s="23"/>
      <c r="F200" s="23"/>
      <c r="G200" s="23"/>
      <c r="H200" s="23"/>
      <c r="I200" s="23"/>
      <c r="J200" s="23"/>
      <c r="K200" s="23"/>
      <c r="L200" s="23"/>
      <c r="M200" s="23"/>
      <c r="N200" s="23"/>
      <c r="O200" s="23"/>
      <c r="P200" s="23"/>
      <c r="Q200" s="23"/>
      <c r="R200" s="23"/>
      <c r="S200" s="23"/>
      <c r="T200" s="23"/>
      <c r="U200" s="23"/>
      <c r="V200" s="23"/>
      <c r="W200" s="23"/>
    </row>
    <row r="201" spans="1:23" ht="16.5" customHeight="1">
      <c r="A201" s="23"/>
      <c r="B201" s="23"/>
      <c r="C201" s="24"/>
      <c r="D201" s="23"/>
      <c r="E201" s="23"/>
      <c r="F201" s="23"/>
      <c r="G201" s="23"/>
      <c r="H201" s="23"/>
      <c r="I201" s="23"/>
      <c r="J201" s="23"/>
      <c r="K201" s="23"/>
      <c r="L201" s="23"/>
      <c r="M201" s="23"/>
      <c r="N201" s="23"/>
      <c r="O201" s="23"/>
      <c r="P201" s="23"/>
      <c r="Q201" s="23"/>
      <c r="R201" s="23"/>
      <c r="S201" s="23"/>
      <c r="T201" s="23"/>
      <c r="U201" s="23"/>
      <c r="V201" s="23"/>
      <c r="W201" s="23"/>
    </row>
    <row r="202" spans="1:23" ht="16.5" customHeight="1">
      <c r="A202" s="23"/>
      <c r="B202" s="23"/>
      <c r="C202" s="24"/>
      <c r="D202" s="23"/>
      <c r="E202" s="23"/>
      <c r="F202" s="23"/>
      <c r="G202" s="23"/>
      <c r="H202" s="23"/>
      <c r="I202" s="23"/>
      <c r="J202" s="23"/>
      <c r="K202" s="23"/>
      <c r="L202" s="23"/>
      <c r="M202" s="23"/>
      <c r="N202" s="23"/>
      <c r="O202" s="23"/>
      <c r="P202" s="23"/>
      <c r="Q202" s="23"/>
      <c r="R202" s="23"/>
      <c r="S202" s="23"/>
      <c r="T202" s="23"/>
      <c r="U202" s="23"/>
      <c r="V202" s="23"/>
      <c r="W202" s="23"/>
    </row>
    <row r="203" spans="1:23" ht="16.5" customHeight="1">
      <c r="A203" s="23"/>
      <c r="B203" s="23"/>
      <c r="C203" s="24"/>
      <c r="D203" s="23"/>
      <c r="E203" s="23"/>
      <c r="F203" s="23"/>
      <c r="G203" s="23"/>
      <c r="H203" s="23"/>
      <c r="I203" s="23"/>
      <c r="J203" s="23"/>
      <c r="K203" s="23"/>
      <c r="L203" s="23"/>
      <c r="M203" s="23"/>
      <c r="N203" s="23"/>
      <c r="O203" s="23"/>
      <c r="P203" s="23"/>
      <c r="Q203" s="23"/>
      <c r="R203" s="23"/>
      <c r="S203" s="23"/>
      <c r="T203" s="23"/>
      <c r="U203" s="23"/>
      <c r="V203" s="23"/>
      <c r="W203" s="23"/>
    </row>
    <row r="204" spans="1:23" ht="16.5" customHeight="1">
      <c r="A204" s="23"/>
      <c r="B204" s="23"/>
      <c r="C204" s="24"/>
      <c r="D204" s="23"/>
      <c r="E204" s="23"/>
      <c r="F204" s="23"/>
      <c r="G204" s="23"/>
      <c r="H204" s="23"/>
      <c r="I204" s="23"/>
      <c r="J204" s="23"/>
      <c r="K204" s="23"/>
      <c r="L204" s="23"/>
      <c r="M204" s="23"/>
      <c r="N204" s="23"/>
      <c r="O204" s="23"/>
      <c r="P204" s="23"/>
      <c r="Q204" s="23"/>
      <c r="R204" s="23"/>
      <c r="S204" s="23"/>
      <c r="T204" s="23"/>
      <c r="U204" s="23"/>
      <c r="V204" s="23"/>
      <c r="W204" s="23"/>
    </row>
    <row r="205" spans="1:23" ht="16.5" customHeight="1">
      <c r="A205" s="23"/>
      <c r="B205" s="23"/>
      <c r="C205" s="24"/>
      <c r="D205" s="23"/>
      <c r="E205" s="23"/>
      <c r="F205" s="23"/>
      <c r="G205" s="23"/>
      <c r="H205" s="23"/>
      <c r="I205" s="23"/>
      <c r="J205" s="23"/>
      <c r="K205" s="23"/>
      <c r="L205" s="23"/>
      <c r="M205" s="23"/>
      <c r="N205" s="23"/>
      <c r="O205" s="23"/>
      <c r="P205" s="23"/>
      <c r="Q205" s="23"/>
      <c r="R205" s="23"/>
      <c r="S205" s="23"/>
      <c r="T205" s="23"/>
      <c r="U205" s="23"/>
      <c r="V205" s="23"/>
      <c r="W205" s="23"/>
    </row>
    <row r="206" spans="1:23" ht="16.5" customHeight="1">
      <c r="A206" s="23"/>
      <c r="B206" s="23"/>
      <c r="C206" s="24"/>
      <c r="D206" s="23"/>
      <c r="E206" s="23"/>
      <c r="F206" s="23"/>
      <c r="G206" s="23"/>
      <c r="H206" s="23"/>
      <c r="I206" s="23"/>
      <c r="J206" s="23"/>
      <c r="K206" s="23"/>
      <c r="L206" s="23"/>
      <c r="M206" s="23"/>
      <c r="N206" s="23"/>
      <c r="O206" s="23"/>
      <c r="P206" s="23"/>
      <c r="Q206" s="23"/>
      <c r="R206" s="23"/>
      <c r="S206" s="23"/>
      <c r="T206" s="23"/>
      <c r="U206" s="23"/>
      <c r="V206" s="23"/>
      <c r="W206" s="23"/>
    </row>
    <row r="207" spans="1:23" ht="16.5" customHeight="1">
      <c r="A207" s="23"/>
      <c r="B207" s="23"/>
      <c r="C207" s="24"/>
      <c r="D207" s="23"/>
      <c r="E207" s="23"/>
      <c r="F207" s="23"/>
      <c r="G207" s="23"/>
      <c r="H207" s="23"/>
      <c r="I207" s="23"/>
      <c r="J207" s="23"/>
      <c r="K207" s="23"/>
      <c r="L207" s="23"/>
      <c r="M207" s="23"/>
      <c r="N207" s="23"/>
      <c r="O207" s="23"/>
      <c r="P207" s="23"/>
      <c r="Q207" s="23"/>
      <c r="R207" s="23"/>
      <c r="S207" s="23"/>
      <c r="T207" s="23"/>
      <c r="U207" s="23"/>
      <c r="V207" s="23"/>
      <c r="W207" s="23"/>
    </row>
    <row r="208" spans="1:23" ht="16.5" customHeight="1">
      <c r="A208" s="23"/>
      <c r="B208" s="23"/>
      <c r="C208" s="24"/>
      <c r="D208" s="23"/>
      <c r="E208" s="23"/>
      <c r="F208" s="23"/>
      <c r="G208" s="23"/>
      <c r="H208" s="23"/>
      <c r="I208" s="23"/>
      <c r="J208" s="23"/>
      <c r="K208" s="23"/>
      <c r="L208" s="23"/>
      <c r="M208" s="23"/>
      <c r="N208" s="23"/>
      <c r="O208" s="23"/>
      <c r="P208" s="23"/>
      <c r="Q208" s="23"/>
      <c r="R208" s="23"/>
      <c r="S208" s="23"/>
      <c r="T208" s="23"/>
      <c r="U208" s="23"/>
      <c r="V208" s="23"/>
      <c r="W208" s="23"/>
    </row>
    <row r="209" spans="1:23" ht="16.5" customHeight="1">
      <c r="A209" s="23"/>
      <c r="B209" s="23"/>
      <c r="C209" s="24"/>
      <c r="D209" s="23"/>
      <c r="E209" s="23"/>
      <c r="F209" s="23"/>
      <c r="G209" s="23"/>
      <c r="H209" s="23"/>
      <c r="I209" s="23"/>
      <c r="J209" s="23"/>
      <c r="K209" s="23"/>
      <c r="L209" s="23"/>
      <c r="M209" s="23"/>
      <c r="N209" s="23"/>
      <c r="O209" s="23"/>
      <c r="P209" s="23"/>
      <c r="Q209" s="23"/>
      <c r="R209" s="23"/>
      <c r="S209" s="23"/>
      <c r="T209" s="23"/>
      <c r="U209" s="23"/>
      <c r="V209" s="23"/>
      <c r="W209" s="23"/>
    </row>
    <row r="210" spans="1:23" ht="16.5" customHeight="1">
      <c r="A210" s="23"/>
      <c r="B210" s="23"/>
      <c r="C210" s="24"/>
      <c r="D210" s="23"/>
      <c r="E210" s="23"/>
      <c r="F210" s="23"/>
      <c r="G210" s="23"/>
      <c r="H210" s="23"/>
      <c r="I210" s="23"/>
      <c r="J210" s="23"/>
      <c r="K210" s="23"/>
      <c r="L210" s="23"/>
      <c r="M210" s="23"/>
      <c r="N210" s="23"/>
      <c r="O210" s="23"/>
      <c r="P210" s="23"/>
      <c r="Q210" s="23"/>
      <c r="R210" s="23"/>
      <c r="S210" s="23"/>
      <c r="T210" s="23"/>
      <c r="U210" s="23"/>
      <c r="V210" s="23"/>
      <c r="W210" s="23"/>
    </row>
    <row r="211" spans="1:23" ht="16.5" customHeight="1">
      <c r="A211" s="23"/>
      <c r="B211" s="23"/>
      <c r="C211" s="24"/>
      <c r="D211" s="23"/>
      <c r="E211" s="23"/>
      <c r="F211" s="23"/>
      <c r="G211" s="23"/>
      <c r="H211" s="23"/>
      <c r="I211" s="23"/>
      <c r="J211" s="23"/>
      <c r="K211" s="23"/>
      <c r="L211" s="23"/>
      <c r="M211" s="23"/>
      <c r="N211" s="23"/>
      <c r="O211" s="23"/>
      <c r="P211" s="23"/>
      <c r="Q211" s="23"/>
      <c r="R211" s="23"/>
      <c r="S211" s="23"/>
      <c r="T211" s="23"/>
      <c r="U211" s="23"/>
      <c r="V211" s="23"/>
      <c r="W211" s="23"/>
    </row>
    <row r="212" spans="1:23" ht="16.5" customHeight="1">
      <c r="A212" s="23"/>
      <c r="B212" s="23"/>
      <c r="C212" s="24"/>
      <c r="D212" s="23"/>
      <c r="E212" s="23"/>
      <c r="F212" s="23"/>
      <c r="G212" s="23"/>
      <c r="H212" s="23"/>
      <c r="I212" s="23"/>
      <c r="J212" s="23"/>
      <c r="K212" s="23"/>
      <c r="L212" s="23"/>
      <c r="M212" s="23"/>
      <c r="N212" s="23"/>
      <c r="O212" s="23"/>
      <c r="P212" s="23"/>
      <c r="Q212" s="23"/>
      <c r="R212" s="23"/>
      <c r="S212" s="23"/>
      <c r="T212" s="23"/>
      <c r="U212" s="23"/>
      <c r="V212" s="23"/>
      <c r="W212" s="23"/>
    </row>
    <row r="213" spans="1:23" ht="16.5" customHeight="1">
      <c r="A213" s="23"/>
      <c r="B213" s="23"/>
      <c r="C213" s="24"/>
      <c r="D213" s="23"/>
      <c r="E213" s="23"/>
      <c r="F213" s="23"/>
      <c r="G213" s="23"/>
      <c r="H213" s="23"/>
      <c r="I213" s="23"/>
      <c r="J213" s="23"/>
      <c r="K213" s="23"/>
      <c r="L213" s="23"/>
      <c r="M213" s="23"/>
      <c r="N213" s="23"/>
      <c r="O213" s="23"/>
      <c r="P213" s="23"/>
      <c r="Q213" s="23"/>
      <c r="R213" s="23"/>
      <c r="S213" s="23"/>
      <c r="T213" s="23"/>
      <c r="U213" s="23"/>
      <c r="V213" s="23"/>
      <c r="W213" s="23"/>
    </row>
    <row r="214" spans="1:23" ht="16.5" customHeight="1">
      <c r="A214" s="23"/>
      <c r="B214" s="23"/>
      <c r="C214" s="24"/>
      <c r="D214" s="23"/>
      <c r="E214" s="23"/>
      <c r="F214" s="23"/>
      <c r="G214" s="23"/>
      <c r="H214" s="23"/>
      <c r="I214" s="23"/>
      <c r="J214" s="23"/>
      <c r="K214" s="23"/>
      <c r="L214" s="23"/>
      <c r="M214" s="23"/>
      <c r="N214" s="23"/>
      <c r="O214" s="23"/>
      <c r="P214" s="23"/>
      <c r="Q214" s="23"/>
      <c r="R214" s="23"/>
      <c r="S214" s="23"/>
      <c r="T214" s="23"/>
      <c r="U214" s="23"/>
      <c r="V214" s="23"/>
      <c r="W214" s="23"/>
    </row>
    <row r="215" spans="1:23" ht="16.5" customHeight="1">
      <c r="A215" s="23"/>
      <c r="B215" s="23"/>
      <c r="C215" s="24"/>
      <c r="D215" s="23"/>
      <c r="E215" s="23"/>
      <c r="F215" s="23"/>
      <c r="G215" s="23"/>
      <c r="H215" s="23"/>
      <c r="I215" s="23"/>
      <c r="J215" s="23"/>
      <c r="K215" s="23"/>
      <c r="L215" s="23"/>
      <c r="M215" s="23"/>
      <c r="N215" s="23"/>
      <c r="O215" s="23"/>
      <c r="P215" s="23"/>
      <c r="Q215" s="23"/>
      <c r="R215" s="23"/>
      <c r="S215" s="23"/>
      <c r="T215" s="23"/>
      <c r="U215" s="23"/>
      <c r="V215" s="23"/>
      <c r="W215" s="23"/>
    </row>
    <row r="216" spans="1:23" ht="16.5" customHeight="1">
      <c r="A216" s="23"/>
      <c r="B216" s="23"/>
      <c r="C216" s="24"/>
      <c r="D216" s="23"/>
      <c r="E216" s="23"/>
      <c r="F216" s="23"/>
      <c r="G216" s="23"/>
      <c r="H216" s="23"/>
      <c r="I216" s="23"/>
      <c r="J216" s="23"/>
      <c r="K216" s="23"/>
      <c r="L216" s="23"/>
      <c r="M216" s="23"/>
      <c r="N216" s="23"/>
      <c r="O216" s="23"/>
      <c r="P216" s="23"/>
      <c r="Q216" s="23"/>
      <c r="R216" s="23"/>
      <c r="S216" s="23"/>
      <c r="T216" s="23"/>
      <c r="U216" s="23"/>
      <c r="V216" s="23"/>
      <c r="W216" s="23"/>
    </row>
    <row r="217" spans="1:23" ht="16.5" customHeight="1">
      <c r="A217" s="23"/>
      <c r="B217" s="23"/>
      <c r="C217" s="24"/>
      <c r="D217" s="23"/>
      <c r="E217" s="23"/>
      <c r="F217" s="23"/>
      <c r="G217" s="23"/>
      <c r="H217" s="23"/>
      <c r="I217" s="23"/>
      <c r="J217" s="23"/>
      <c r="K217" s="23"/>
      <c r="L217" s="23"/>
      <c r="M217" s="23"/>
      <c r="N217" s="23"/>
      <c r="O217" s="23"/>
      <c r="P217" s="23"/>
      <c r="Q217" s="23"/>
      <c r="R217" s="23"/>
      <c r="S217" s="23"/>
      <c r="T217" s="23"/>
      <c r="U217" s="23"/>
      <c r="V217" s="23"/>
      <c r="W217" s="23"/>
    </row>
    <row r="218" spans="1:23" ht="16.5" customHeight="1">
      <c r="A218" s="23"/>
      <c r="B218" s="23"/>
      <c r="C218" s="24"/>
      <c r="D218" s="23"/>
      <c r="E218" s="23"/>
      <c r="F218" s="23"/>
      <c r="G218" s="23"/>
      <c r="H218" s="23"/>
      <c r="I218" s="23"/>
      <c r="J218" s="23"/>
      <c r="K218" s="23"/>
      <c r="L218" s="23"/>
      <c r="M218" s="23"/>
      <c r="N218" s="23"/>
      <c r="O218" s="23"/>
      <c r="P218" s="23"/>
      <c r="Q218" s="23"/>
      <c r="R218" s="23"/>
      <c r="S218" s="23"/>
      <c r="T218" s="23"/>
      <c r="U218" s="23"/>
      <c r="V218" s="23"/>
      <c r="W218" s="23"/>
    </row>
    <row r="219" spans="1:23" ht="16.5" customHeight="1">
      <c r="A219" s="23"/>
      <c r="B219" s="23"/>
      <c r="C219" s="24"/>
      <c r="D219" s="23"/>
      <c r="E219" s="23"/>
      <c r="F219" s="23"/>
      <c r="G219" s="23"/>
      <c r="H219" s="23"/>
      <c r="I219" s="23"/>
      <c r="J219" s="23"/>
      <c r="K219" s="23"/>
      <c r="L219" s="23"/>
      <c r="M219" s="23"/>
      <c r="N219" s="23"/>
      <c r="O219" s="23"/>
      <c r="P219" s="23"/>
      <c r="Q219" s="23"/>
      <c r="R219" s="23"/>
      <c r="S219" s="23"/>
      <c r="T219" s="23"/>
      <c r="U219" s="23"/>
      <c r="V219" s="23"/>
      <c r="W219" s="23"/>
    </row>
    <row r="220" spans="1:23" ht="16.5" customHeight="1">
      <c r="A220" s="23"/>
      <c r="B220" s="23"/>
      <c r="C220" s="24"/>
      <c r="D220" s="23"/>
      <c r="E220" s="23"/>
      <c r="F220" s="23"/>
      <c r="G220" s="23"/>
      <c r="H220" s="23"/>
      <c r="I220" s="23"/>
      <c r="J220" s="23"/>
      <c r="K220" s="23"/>
      <c r="L220" s="23"/>
      <c r="M220" s="23"/>
      <c r="N220" s="23"/>
      <c r="O220" s="23"/>
      <c r="P220" s="23"/>
      <c r="Q220" s="23"/>
      <c r="R220" s="23"/>
      <c r="S220" s="23"/>
      <c r="T220" s="23"/>
      <c r="U220" s="23"/>
      <c r="V220" s="23"/>
      <c r="W220" s="23"/>
    </row>
    <row r="221" spans="1:23" ht="16.5" customHeight="1">
      <c r="A221" s="23"/>
      <c r="B221" s="23"/>
      <c r="C221" s="24"/>
      <c r="D221" s="23"/>
      <c r="E221" s="23"/>
      <c r="F221" s="23"/>
      <c r="G221" s="23"/>
      <c r="H221" s="23"/>
      <c r="I221" s="23"/>
      <c r="J221" s="23"/>
      <c r="K221" s="23"/>
      <c r="L221" s="23"/>
      <c r="M221" s="23"/>
      <c r="N221" s="23"/>
      <c r="O221" s="23"/>
      <c r="P221" s="23"/>
      <c r="Q221" s="23"/>
      <c r="R221" s="23"/>
      <c r="S221" s="23"/>
      <c r="T221" s="23"/>
      <c r="U221" s="23"/>
      <c r="V221" s="23"/>
      <c r="W221" s="23"/>
    </row>
    <row r="222" spans="1:23" ht="16.5" customHeight="1">
      <c r="A222" s="23"/>
      <c r="B222" s="23"/>
      <c r="C222" s="24"/>
      <c r="D222" s="23"/>
      <c r="E222" s="23"/>
      <c r="F222" s="23"/>
      <c r="G222" s="23"/>
      <c r="H222" s="23"/>
      <c r="I222" s="23"/>
      <c r="J222" s="23"/>
      <c r="K222" s="23"/>
      <c r="L222" s="23"/>
      <c r="M222" s="23"/>
      <c r="N222" s="23"/>
      <c r="O222" s="23"/>
      <c r="P222" s="23"/>
      <c r="Q222" s="23"/>
      <c r="R222" s="23"/>
      <c r="S222" s="23"/>
      <c r="T222" s="23"/>
      <c r="U222" s="23"/>
      <c r="V222" s="23"/>
      <c r="W222" s="23"/>
    </row>
    <row r="223" spans="1:23" ht="16.5" customHeight="1">
      <c r="A223" s="23"/>
      <c r="B223" s="23"/>
      <c r="C223" s="24"/>
      <c r="D223" s="23"/>
      <c r="E223" s="23"/>
      <c r="F223" s="23"/>
      <c r="G223" s="23"/>
      <c r="H223" s="23"/>
      <c r="I223" s="23"/>
      <c r="J223" s="23"/>
      <c r="K223" s="23"/>
      <c r="L223" s="23"/>
      <c r="M223" s="23"/>
      <c r="N223" s="23"/>
      <c r="O223" s="23"/>
      <c r="P223" s="23"/>
      <c r="Q223" s="23"/>
      <c r="R223" s="23"/>
      <c r="S223" s="23"/>
      <c r="T223" s="23"/>
      <c r="U223" s="23"/>
      <c r="V223" s="23"/>
      <c r="W223" s="23"/>
    </row>
    <row r="224" spans="1:23" ht="16.5" customHeight="1">
      <c r="A224" s="23"/>
      <c r="B224" s="23"/>
      <c r="C224" s="24"/>
      <c r="D224" s="23"/>
      <c r="E224" s="23"/>
      <c r="F224" s="23"/>
      <c r="G224" s="23"/>
      <c r="H224" s="23"/>
      <c r="I224" s="23"/>
      <c r="J224" s="23"/>
      <c r="K224" s="23"/>
      <c r="L224" s="23"/>
      <c r="M224" s="23"/>
      <c r="N224" s="23"/>
      <c r="O224" s="23"/>
      <c r="P224" s="23"/>
      <c r="Q224" s="23"/>
      <c r="R224" s="23"/>
      <c r="S224" s="23"/>
      <c r="T224" s="23"/>
      <c r="U224" s="23"/>
      <c r="V224" s="23"/>
      <c r="W224" s="23"/>
    </row>
    <row r="225" spans="1:23" ht="16.5" customHeight="1">
      <c r="A225" s="23"/>
      <c r="B225" s="23"/>
      <c r="C225" s="24"/>
      <c r="D225" s="23"/>
      <c r="E225" s="23"/>
      <c r="F225" s="23"/>
      <c r="G225" s="23"/>
      <c r="H225" s="23"/>
      <c r="I225" s="23"/>
      <c r="J225" s="23"/>
      <c r="K225" s="23"/>
      <c r="L225" s="23"/>
      <c r="M225" s="23"/>
      <c r="N225" s="23"/>
      <c r="O225" s="23"/>
      <c r="P225" s="23"/>
      <c r="Q225" s="23"/>
      <c r="R225" s="23"/>
      <c r="S225" s="23"/>
      <c r="T225" s="23"/>
      <c r="U225" s="23"/>
      <c r="V225" s="23"/>
      <c r="W225" s="23"/>
    </row>
    <row r="226" spans="1:23" ht="16.5" customHeight="1">
      <c r="A226" s="23"/>
      <c r="B226" s="23"/>
      <c r="C226" s="24"/>
      <c r="D226" s="23"/>
      <c r="E226" s="23"/>
      <c r="F226" s="23"/>
      <c r="G226" s="23"/>
      <c r="H226" s="23"/>
      <c r="I226" s="23"/>
      <c r="J226" s="23"/>
      <c r="K226" s="23"/>
      <c r="L226" s="23"/>
      <c r="M226" s="23"/>
      <c r="N226" s="23"/>
      <c r="O226" s="23"/>
      <c r="P226" s="23"/>
      <c r="Q226" s="23"/>
      <c r="R226" s="23"/>
      <c r="S226" s="23"/>
      <c r="T226" s="23"/>
      <c r="U226" s="23"/>
      <c r="V226" s="23"/>
      <c r="W226" s="23"/>
    </row>
    <row r="227" spans="1:23" ht="16.5" customHeight="1">
      <c r="A227" s="23"/>
      <c r="B227" s="23"/>
      <c r="C227" s="24"/>
      <c r="D227" s="23"/>
      <c r="E227" s="23"/>
      <c r="F227" s="23"/>
      <c r="G227" s="23"/>
      <c r="H227" s="23"/>
      <c r="I227" s="23"/>
      <c r="J227" s="23"/>
      <c r="K227" s="23"/>
      <c r="L227" s="23"/>
      <c r="M227" s="23"/>
      <c r="N227" s="23"/>
      <c r="O227" s="23"/>
      <c r="P227" s="23"/>
      <c r="Q227" s="23"/>
      <c r="R227" s="23"/>
      <c r="S227" s="23"/>
      <c r="T227" s="23"/>
      <c r="U227" s="23"/>
      <c r="V227" s="23"/>
      <c r="W227" s="23"/>
    </row>
    <row r="228" spans="1:23" ht="16.5" customHeight="1">
      <c r="A228" s="23"/>
      <c r="B228" s="23"/>
      <c r="C228" s="24"/>
      <c r="D228" s="23"/>
      <c r="E228" s="23"/>
      <c r="F228" s="23"/>
      <c r="G228" s="23"/>
      <c r="H228" s="23"/>
      <c r="I228" s="23"/>
      <c r="J228" s="23"/>
      <c r="K228" s="23"/>
      <c r="L228" s="23"/>
      <c r="M228" s="23"/>
      <c r="N228" s="23"/>
      <c r="O228" s="23"/>
      <c r="P228" s="23"/>
      <c r="Q228" s="23"/>
      <c r="R228" s="23"/>
      <c r="S228" s="23"/>
      <c r="T228" s="23"/>
      <c r="U228" s="23"/>
      <c r="V228" s="23"/>
      <c r="W228" s="23"/>
    </row>
    <row r="229" spans="1:23" ht="16.5" customHeight="1">
      <c r="A229" s="23"/>
      <c r="B229" s="23"/>
      <c r="C229" s="24"/>
      <c r="D229" s="23"/>
      <c r="E229" s="23"/>
      <c r="F229" s="23"/>
      <c r="G229" s="23"/>
      <c r="H229" s="23"/>
      <c r="I229" s="23"/>
      <c r="J229" s="23"/>
      <c r="K229" s="23"/>
      <c r="L229" s="23"/>
      <c r="M229" s="23"/>
      <c r="N229" s="23"/>
      <c r="O229" s="23"/>
      <c r="P229" s="23"/>
      <c r="Q229" s="23"/>
      <c r="R229" s="23"/>
      <c r="S229" s="23"/>
      <c r="T229" s="23"/>
      <c r="U229" s="23"/>
      <c r="V229" s="23"/>
      <c r="W229" s="23"/>
    </row>
    <row r="230" spans="1:23" ht="16.5" customHeight="1">
      <c r="A230" s="23"/>
      <c r="B230" s="23"/>
      <c r="C230" s="24"/>
      <c r="D230" s="23"/>
      <c r="E230" s="23"/>
      <c r="F230" s="23"/>
      <c r="G230" s="23"/>
      <c r="H230" s="23"/>
      <c r="I230" s="23"/>
      <c r="J230" s="23"/>
      <c r="K230" s="23"/>
      <c r="L230" s="23"/>
      <c r="M230" s="23"/>
      <c r="N230" s="23"/>
      <c r="O230" s="23"/>
      <c r="P230" s="23"/>
      <c r="Q230" s="23"/>
      <c r="R230" s="23"/>
      <c r="S230" s="23"/>
      <c r="T230" s="23"/>
      <c r="U230" s="23"/>
      <c r="V230" s="23"/>
      <c r="W230" s="23"/>
    </row>
    <row r="231" spans="1:23" ht="16.5" customHeight="1">
      <c r="A231" s="23"/>
      <c r="B231" s="23"/>
      <c r="C231" s="24"/>
      <c r="D231" s="23"/>
      <c r="E231" s="23"/>
      <c r="F231" s="23"/>
      <c r="G231" s="23"/>
      <c r="H231" s="23"/>
      <c r="I231" s="23"/>
      <c r="J231" s="23"/>
      <c r="K231" s="23"/>
      <c r="L231" s="23"/>
      <c r="M231" s="23"/>
      <c r="N231" s="23"/>
      <c r="O231" s="23"/>
      <c r="P231" s="23"/>
      <c r="Q231" s="23"/>
      <c r="R231" s="23"/>
      <c r="S231" s="23"/>
      <c r="T231" s="23"/>
      <c r="U231" s="23"/>
      <c r="V231" s="23"/>
      <c r="W231" s="23"/>
    </row>
    <row r="232" spans="1:23" ht="16.5" customHeight="1">
      <c r="A232" s="23"/>
      <c r="B232" s="23"/>
      <c r="C232" s="24"/>
      <c r="D232" s="23"/>
      <c r="E232" s="23"/>
      <c r="F232" s="23"/>
      <c r="G232" s="23"/>
      <c r="H232" s="23"/>
      <c r="I232" s="23"/>
      <c r="J232" s="23"/>
      <c r="K232" s="23"/>
      <c r="L232" s="23"/>
      <c r="M232" s="23"/>
      <c r="N232" s="23"/>
      <c r="O232" s="23"/>
      <c r="P232" s="23"/>
      <c r="Q232" s="23"/>
      <c r="R232" s="23"/>
      <c r="S232" s="23"/>
      <c r="T232" s="23"/>
      <c r="U232" s="23"/>
      <c r="V232" s="23"/>
      <c r="W232" s="23"/>
    </row>
    <row r="233" spans="1:23" ht="16.5" customHeight="1">
      <c r="A233" s="23"/>
      <c r="B233" s="23"/>
      <c r="C233" s="24"/>
      <c r="D233" s="23"/>
      <c r="E233" s="23"/>
      <c r="F233" s="23"/>
      <c r="G233" s="23"/>
      <c r="H233" s="23"/>
      <c r="I233" s="23"/>
      <c r="J233" s="23"/>
      <c r="K233" s="23"/>
      <c r="L233" s="23"/>
      <c r="M233" s="23"/>
      <c r="N233" s="23"/>
      <c r="O233" s="23"/>
      <c r="P233" s="23"/>
      <c r="Q233" s="23"/>
      <c r="R233" s="23"/>
      <c r="S233" s="23"/>
      <c r="T233" s="23"/>
      <c r="U233" s="23"/>
      <c r="V233" s="23"/>
      <c r="W233" s="23"/>
    </row>
    <row r="234" spans="1:23" ht="16.5" customHeight="1">
      <c r="A234" s="23"/>
      <c r="B234" s="23"/>
      <c r="C234" s="24"/>
      <c r="D234" s="23"/>
      <c r="E234" s="23"/>
      <c r="F234" s="23"/>
      <c r="G234" s="23"/>
      <c r="H234" s="23"/>
      <c r="I234" s="23"/>
      <c r="J234" s="23"/>
      <c r="K234" s="23"/>
      <c r="L234" s="23"/>
      <c r="M234" s="23"/>
      <c r="N234" s="23"/>
      <c r="O234" s="23"/>
      <c r="P234" s="23"/>
      <c r="Q234" s="23"/>
      <c r="R234" s="23"/>
      <c r="S234" s="23"/>
      <c r="T234" s="23"/>
      <c r="U234" s="23"/>
      <c r="V234" s="23"/>
      <c r="W234" s="23"/>
    </row>
    <row r="235" spans="1:23" ht="16.5" customHeight="1">
      <c r="A235" s="23"/>
      <c r="B235" s="23"/>
      <c r="C235" s="24"/>
      <c r="D235" s="23"/>
      <c r="E235" s="23"/>
      <c r="F235" s="23"/>
      <c r="G235" s="23"/>
      <c r="H235" s="23"/>
      <c r="I235" s="23"/>
      <c r="J235" s="23"/>
      <c r="K235" s="23"/>
      <c r="L235" s="23"/>
      <c r="M235" s="23"/>
      <c r="N235" s="23"/>
      <c r="O235" s="23"/>
      <c r="P235" s="23"/>
      <c r="Q235" s="23"/>
      <c r="R235" s="23"/>
      <c r="S235" s="23"/>
      <c r="T235" s="23"/>
      <c r="U235" s="23"/>
      <c r="V235" s="23"/>
      <c r="W235" s="23"/>
    </row>
    <row r="236" spans="1:23" ht="16.5" customHeight="1">
      <c r="A236" s="23"/>
      <c r="B236" s="23"/>
      <c r="C236" s="24"/>
      <c r="D236" s="23"/>
      <c r="E236" s="23"/>
      <c r="F236" s="23"/>
      <c r="G236" s="23"/>
      <c r="H236" s="23"/>
      <c r="I236" s="23"/>
      <c r="J236" s="23"/>
      <c r="K236" s="23"/>
      <c r="L236" s="23"/>
      <c r="M236" s="23"/>
      <c r="N236" s="23"/>
      <c r="O236" s="23"/>
      <c r="P236" s="23"/>
      <c r="Q236" s="23"/>
      <c r="R236" s="23"/>
      <c r="S236" s="23"/>
      <c r="T236" s="23"/>
      <c r="U236" s="23"/>
      <c r="V236" s="23"/>
      <c r="W236" s="23"/>
    </row>
    <row r="237" spans="1:23" ht="16.5" customHeight="1">
      <c r="A237" s="23"/>
      <c r="B237" s="23"/>
      <c r="C237" s="24"/>
      <c r="D237" s="23"/>
      <c r="E237" s="23"/>
      <c r="F237" s="23"/>
      <c r="G237" s="23"/>
      <c r="H237" s="23"/>
      <c r="I237" s="23"/>
      <c r="J237" s="23"/>
      <c r="K237" s="23"/>
      <c r="L237" s="23"/>
      <c r="M237" s="23"/>
      <c r="N237" s="23"/>
      <c r="O237" s="23"/>
      <c r="P237" s="23"/>
      <c r="Q237" s="23"/>
      <c r="R237" s="23"/>
      <c r="S237" s="23"/>
      <c r="T237" s="23"/>
      <c r="U237" s="23"/>
      <c r="V237" s="23"/>
      <c r="W237" s="23"/>
    </row>
    <row r="238" spans="1:23" ht="16.5" customHeight="1">
      <c r="A238" s="23"/>
      <c r="B238" s="23"/>
      <c r="C238" s="24"/>
      <c r="D238" s="23"/>
      <c r="E238" s="23"/>
      <c r="F238" s="23"/>
      <c r="G238" s="23"/>
      <c r="H238" s="23"/>
      <c r="I238" s="23"/>
      <c r="J238" s="23"/>
      <c r="K238" s="23"/>
      <c r="L238" s="23"/>
      <c r="M238" s="23"/>
      <c r="N238" s="23"/>
      <c r="O238" s="23"/>
      <c r="P238" s="23"/>
      <c r="Q238" s="23"/>
      <c r="R238" s="23"/>
      <c r="S238" s="23"/>
      <c r="T238" s="23"/>
      <c r="U238" s="23"/>
      <c r="V238" s="23"/>
      <c r="W238" s="23"/>
    </row>
    <row r="239" spans="1:23" ht="16.5" customHeight="1">
      <c r="A239" s="23"/>
      <c r="B239" s="23"/>
      <c r="C239" s="24"/>
      <c r="D239" s="23"/>
      <c r="E239" s="23"/>
      <c r="F239" s="23"/>
      <c r="G239" s="23"/>
      <c r="H239" s="23"/>
      <c r="I239" s="23"/>
      <c r="J239" s="23"/>
      <c r="K239" s="23"/>
      <c r="L239" s="23"/>
      <c r="M239" s="23"/>
      <c r="N239" s="23"/>
      <c r="O239" s="23"/>
      <c r="P239" s="23"/>
      <c r="Q239" s="23"/>
      <c r="R239" s="23"/>
      <c r="S239" s="23"/>
      <c r="T239" s="23"/>
      <c r="U239" s="23"/>
      <c r="V239" s="23"/>
      <c r="W239" s="23"/>
    </row>
  </sheetData>
  <mergeCells count="1">
    <mergeCell ref="B2:C2"/>
  </mergeCells>
  <pageMargins left="0.7" right="0.7" top="0.75" bottom="0.75" header="0" footer="0"/>
  <pageSetup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00"/>
  </sheetPr>
  <dimension ref="A1:Z435"/>
  <sheetViews>
    <sheetView showGridLines="0" topLeftCell="A119" zoomScale="55" zoomScaleNormal="55" workbookViewId="0">
      <selection activeCell="I196" sqref="I196:I203"/>
    </sheetView>
  </sheetViews>
  <sheetFormatPr baseColWidth="10" defaultColWidth="14.453125" defaultRowHeight="15" customHeight="1"/>
  <cols>
    <col min="1" max="1" width="11.7265625" customWidth="1"/>
    <col min="2" max="2" width="3.453125" hidden="1" customWidth="1"/>
    <col min="3" max="3" width="42.453125" customWidth="1"/>
    <col min="4" max="4" width="36.1796875" customWidth="1"/>
    <col min="5" max="5" width="41.1796875" customWidth="1"/>
    <col min="6" max="6" width="8.1796875" customWidth="1"/>
    <col min="7" max="7" width="3.453125" customWidth="1"/>
    <col min="8" max="8" width="39.81640625" customWidth="1"/>
    <col min="9" max="9" width="94.81640625" customWidth="1"/>
    <col min="10" max="10" width="7.453125" customWidth="1"/>
    <col min="11" max="11" width="19" customWidth="1"/>
    <col min="12" max="12" width="3.1796875" customWidth="1"/>
    <col min="13" max="13" width="7.26953125" customWidth="1"/>
    <col min="14" max="15" width="12.26953125" customWidth="1"/>
    <col min="16" max="26" width="3.1796875" customWidth="1"/>
  </cols>
  <sheetData>
    <row r="1" spans="1:26" ht="14">
      <c r="A1" s="134"/>
      <c r="B1" s="134"/>
      <c r="C1" s="134"/>
      <c r="D1" s="134"/>
      <c r="E1" s="134"/>
      <c r="F1" s="134"/>
      <c r="G1" s="134"/>
      <c r="H1" s="134"/>
      <c r="I1" s="134"/>
      <c r="J1" s="134"/>
      <c r="K1" s="134"/>
      <c r="L1" s="135"/>
      <c r="M1" s="135"/>
      <c r="N1" s="136"/>
      <c r="O1" s="137"/>
      <c r="P1" s="134"/>
      <c r="Q1" s="134"/>
      <c r="R1" s="134"/>
      <c r="S1" s="134"/>
      <c r="T1" s="134"/>
      <c r="U1" s="134"/>
      <c r="V1" s="134"/>
      <c r="W1" s="134"/>
      <c r="X1" s="134"/>
      <c r="Y1" s="134"/>
      <c r="Z1" s="134"/>
    </row>
    <row r="2" spans="1:26" ht="14">
      <c r="A2" s="134"/>
      <c r="B2" s="134"/>
      <c r="C2" s="134"/>
      <c r="D2" s="134"/>
      <c r="E2" s="134"/>
      <c r="F2" s="134"/>
      <c r="G2" s="134"/>
      <c r="H2" s="134"/>
      <c r="I2" s="134"/>
      <c r="J2" s="134"/>
      <c r="K2" s="134"/>
      <c r="L2" s="135"/>
      <c r="M2" s="135"/>
      <c r="N2" s="136"/>
      <c r="O2" s="137"/>
      <c r="P2" s="134"/>
      <c r="Q2" s="134"/>
      <c r="R2" s="134"/>
      <c r="S2" s="134"/>
      <c r="T2" s="134"/>
      <c r="U2" s="134"/>
      <c r="V2" s="134"/>
      <c r="W2" s="134"/>
      <c r="X2" s="134"/>
      <c r="Y2" s="134"/>
      <c r="Z2" s="134"/>
    </row>
    <row r="3" spans="1:26" ht="14">
      <c r="A3" s="134"/>
      <c r="B3" s="134"/>
      <c r="C3" s="134"/>
      <c r="D3" s="134"/>
      <c r="E3" s="134"/>
      <c r="F3" s="134"/>
      <c r="G3" s="134"/>
      <c r="H3" s="134"/>
      <c r="I3" s="134"/>
      <c r="J3" s="134"/>
      <c r="K3" s="134"/>
      <c r="L3" s="135"/>
      <c r="M3" s="135"/>
      <c r="N3" s="136"/>
      <c r="O3" s="137"/>
      <c r="P3" s="134"/>
      <c r="Q3" s="134"/>
      <c r="R3" s="134"/>
      <c r="S3" s="134"/>
      <c r="T3" s="134"/>
      <c r="U3" s="134"/>
      <c r="V3" s="134"/>
      <c r="W3" s="134"/>
      <c r="X3" s="134"/>
      <c r="Y3" s="134"/>
      <c r="Z3" s="134"/>
    </row>
    <row r="4" spans="1:26" ht="9.75" customHeight="1">
      <c r="A4" s="134"/>
      <c r="B4" s="134"/>
      <c r="C4" s="134"/>
      <c r="D4" s="134"/>
      <c r="E4" s="134"/>
      <c r="F4" s="134"/>
      <c r="G4" s="134"/>
      <c r="H4" s="134"/>
      <c r="I4" s="134"/>
      <c r="J4" s="134"/>
      <c r="K4" s="134"/>
      <c r="L4" s="135"/>
      <c r="M4" s="135"/>
      <c r="N4" s="136"/>
      <c r="O4" s="137"/>
      <c r="P4" s="134"/>
      <c r="Q4" s="134"/>
      <c r="R4" s="134"/>
      <c r="S4" s="134"/>
      <c r="T4" s="134"/>
      <c r="U4" s="134"/>
      <c r="V4" s="134"/>
      <c r="W4" s="134"/>
      <c r="X4" s="134"/>
      <c r="Y4" s="134"/>
      <c r="Z4" s="134"/>
    </row>
    <row r="5" spans="1:26" ht="9.75" customHeight="1">
      <c r="A5" s="134"/>
      <c r="B5" s="134"/>
      <c r="C5" s="134"/>
      <c r="D5" s="134"/>
      <c r="E5" s="134"/>
      <c r="F5" s="134"/>
      <c r="G5" s="134"/>
      <c r="H5" s="134"/>
      <c r="I5" s="134"/>
      <c r="J5" s="134"/>
      <c r="K5" s="134"/>
      <c r="L5" s="135"/>
      <c r="M5" s="135"/>
      <c r="N5" s="136"/>
      <c r="O5" s="137"/>
      <c r="P5" s="134"/>
      <c r="Q5" s="134"/>
      <c r="R5" s="134"/>
      <c r="S5" s="134"/>
      <c r="T5" s="134"/>
      <c r="U5" s="134"/>
      <c r="V5" s="134"/>
      <c r="W5" s="134"/>
      <c r="X5" s="134"/>
      <c r="Y5" s="134"/>
      <c r="Z5" s="134"/>
    </row>
    <row r="6" spans="1:26" ht="9.75" customHeight="1">
      <c r="A6" s="134"/>
      <c r="B6" s="134"/>
      <c r="C6" s="134"/>
      <c r="D6" s="134"/>
      <c r="E6" s="134"/>
      <c r="F6" s="134"/>
      <c r="G6" s="134"/>
      <c r="H6" s="134"/>
      <c r="I6" s="134"/>
      <c r="J6" s="134"/>
      <c r="K6" s="134"/>
      <c r="L6" s="135"/>
      <c r="M6" s="135"/>
      <c r="N6" s="136"/>
      <c r="O6" s="137"/>
      <c r="P6" s="134"/>
      <c r="Q6" s="134"/>
      <c r="R6" s="134"/>
      <c r="S6" s="134"/>
      <c r="T6" s="134"/>
      <c r="U6" s="134"/>
      <c r="V6" s="134"/>
      <c r="W6" s="134"/>
      <c r="X6" s="134"/>
      <c r="Y6" s="134"/>
      <c r="Z6" s="134"/>
    </row>
    <row r="7" spans="1:26" ht="9.75" customHeight="1">
      <c r="A7" s="134"/>
      <c r="B7" s="134"/>
      <c r="C7" s="134"/>
      <c r="D7" s="134"/>
      <c r="E7" s="134"/>
      <c r="F7" s="134"/>
      <c r="G7" s="134"/>
      <c r="H7" s="134"/>
      <c r="I7" s="134"/>
      <c r="J7" s="134"/>
      <c r="K7" s="134"/>
      <c r="L7" s="135"/>
      <c r="M7" s="135"/>
      <c r="N7" s="136"/>
      <c r="O7" s="137"/>
      <c r="P7" s="134"/>
      <c r="Q7" s="134"/>
      <c r="R7" s="134"/>
      <c r="S7" s="134"/>
      <c r="T7" s="134"/>
      <c r="U7" s="134"/>
      <c r="V7" s="134"/>
      <c r="W7" s="134"/>
      <c r="X7" s="134"/>
      <c r="Y7" s="134"/>
      <c r="Z7" s="134"/>
    </row>
    <row r="8" spans="1:26" ht="9.75" customHeight="1">
      <c r="A8" s="134"/>
      <c r="B8" s="134"/>
      <c r="C8" s="134"/>
      <c r="D8" s="134"/>
      <c r="E8" s="134"/>
      <c r="F8" s="134"/>
      <c r="G8" s="134"/>
      <c r="H8" s="134"/>
      <c r="I8" s="134"/>
      <c r="J8" s="134"/>
      <c r="K8" s="134"/>
      <c r="L8" s="135"/>
      <c r="M8" s="135"/>
      <c r="N8" s="136"/>
      <c r="O8" s="137"/>
      <c r="P8" s="134"/>
      <c r="Q8" s="134"/>
      <c r="R8" s="134"/>
      <c r="S8" s="134"/>
      <c r="T8" s="134"/>
      <c r="U8" s="134"/>
      <c r="V8" s="134"/>
      <c r="W8" s="134"/>
      <c r="X8" s="134"/>
      <c r="Y8" s="134"/>
      <c r="Z8" s="134"/>
    </row>
    <row r="9" spans="1:26" ht="9.75" customHeight="1">
      <c r="A9" s="134"/>
      <c r="B9" s="134"/>
      <c r="C9" s="134"/>
      <c r="D9" s="134"/>
      <c r="E9" s="134"/>
      <c r="F9" s="134"/>
      <c r="G9" s="134"/>
      <c r="H9" s="134"/>
      <c r="I9" s="134"/>
      <c r="J9" s="134"/>
      <c r="K9" s="134"/>
      <c r="L9" s="135"/>
      <c r="M9" s="135"/>
      <c r="N9" s="136"/>
      <c r="O9" s="137"/>
      <c r="P9" s="134"/>
      <c r="Q9" s="134"/>
      <c r="R9" s="134"/>
      <c r="S9" s="134"/>
      <c r="T9" s="134"/>
      <c r="U9" s="134"/>
      <c r="V9" s="134"/>
      <c r="W9" s="134"/>
      <c r="X9" s="134"/>
      <c r="Y9" s="134"/>
      <c r="Z9" s="134"/>
    </row>
    <row r="10" spans="1:26" ht="9.75" customHeight="1">
      <c r="A10" s="134"/>
      <c r="B10" s="134"/>
      <c r="C10" s="134"/>
      <c r="D10" s="134"/>
      <c r="E10" s="134"/>
      <c r="F10" s="134"/>
      <c r="G10" s="134"/>
      <c r="H10" s="134"/>
      <c r="I10" s="134"/>
      <c r="J10" s="134"/>
      <c r="K10" s="134"/>
      <c r="L10" s="135"/>
      <c r="M10" s="135"/>
      <c r="N10" s="136"/>
      <c r="O10" s="137"/>
      <c r="P10" s="134"/>
      <c r="Q10" s="134"/>
      <c r="R10" s="134"/>
      <c r="S10" s="134"/>
      <c r="T10" s="134"/>
      <c r="U10" s="134"/>
      <c r="V10" s="134"/>
      <c r="W10" s="134"/>
      <c r="X10" s="134"/>
      <c r="Y10" s="134"/>
      <c r="Z10" s="134"/>
    </row>
    <row r="11" spans="1:26" ht="9.75" customHeight="1">
      <c r="A11" s="134"/>
      <c r="B11" s="134"/>
      <c r="C11" s="134"/>
      <c r="D11" s="134"/>
      <c r="E11" s="134"/>
      <c r="F11" s="134"/>
      <c r="G11" s="134"/>
      <c r="H11" s="134"/>
      <c r="I11" s="134"/>
      <c r="J11" s="134"/>
      <c r="K11" s="134"/>
      <c r="L11" s="135"/>
      <c r="M11" s="135"/>
      <c r="N11" s="136"/>
      <c r="O11" s="137"/>
      <c r="P11" s="134"/>
      <c r="Q11" s="134"/>
      <c r="R11" s="134"/>
      <c r="S11" s="134"/>
      <c r="T11" s="134"/>
      <c r="U11" s="134"/>
      <c r="V11" s="134"/>
      <c r="W11" s="134"/>
      <c r="X11" s="134"/>
      <c r="Y11" s="134"/>
      <c r="Z11" s="134"/>
    </row>
    <row r="12" spans="1:26" ht="9.75" customHeight="1">
      <c r="A12" s="134"/>
      <c r="B12" s="134"/>
      <c r="C12" s="134"/>
      <c r="D12" s="134"/>
      <c r="E12" s="134"/>
      <c r="F12" s="134"/>
      <c r="G12" s="134"/>
      <c r="H12" s="134"/>
      <c r="I12" s="134"/>
      <c r="J12" s="134"/>
      <c r="K12" s="134"/>
      <c r="L12" s="135"/>
      <c r="M12" s="135"/>
      <c r="N12" s="136"/>
      <c r="O12" s="137"/>
      <c r="P12" s="134"/>
      <c r="Q12" s="134"/>
      <c r="R12" s="134"/>
      <c r="S12" s="134"/>
      <c r="T12" s="134"/>
      <c r="U12" s="134"/>
      <c r="V12" s="134"/>
      <c r="W12" s="134"/>
      <c r="X12" s="134"/>
      <c r="Y12" s="134"/>
      <c r="Z12" s="134"/>
    </row>
    <row r="13" spans="1:26" ht="9.75" customHeight="1">
      <c r="A13" s="134"/>
      <c r="B13" s="134"/>
      <c r="C13" s="134"/>
      <c r="D13" s="134"/>
      <c r="E13" s="373"/>
      <c r="F13" s="362"/>
      <c r="G13" s="324"/>
      <c r="H13" s="324"/>
      <c r="I13" s="324"/>
      <c r="J13" s="324"/>
      <c r="K13" s="134"/>
      <c r="L13" s="135"/>
      <c r="M13" s="135"/>
      <c r="N13" s="136"/>
      <c r="O13" s="137"/>
      <c r="P13" s="134"/>
      <c r="Q13" s="134"/>
      <c r="R13" s="134"/>
      <c r="S13" s="134"/>
      <c r="T13" s="134"/>
      <c r="U13" s="134"/>
      <c r="V13" s="134"/>
      <c r="W13" s="134"/>
      <c r="X13" s="134"/>
      <c r="Y13" s="134"/>
      <c r="Z13" s="134"/>
    </row>
    <row r="14" spans="1:26" ht="31.5" customHeight="1">
      <c r="A14" s="134"/>
      <c r="B14" s="134"/>
      <c r="C14" s="134"/>
      <c r="D14" s="134"/>
      <c r="E14" s="324"/>
      <c r="F14" s="324"/>
      <c r="G14" s="324"/>
      <c r="H14" s="324"/>
      <c r="I14" s="324"/>
      <c r="J14" s="324"/>
      <c r="K14" s="134"/>
      <c r="L14" s="135"/>
      <c r="M14" s="135"/>
      <c r="N14" s="136"/>
      <c r="O14" s="137"/>
      <c r="P14" s="134"/>
      <c r="Q14" s="134"/>
      <c r="R14" s="134"/>
      <c r="S14" s="134"/>
      <c r="T14" s="134"/>
      <c r="U14" s="134"/>
      <c r="V14" s="134"/>
      <c r="W14" s="134"/>
      <c r="X14" s="134"/>
      <c r="Y14" s="134"/>
      <c r="Z14" s="134"/>
    </row>
    <row r="15" spans="1:26" ht="24.75" customHeight="1">
      <c r="A15" s="134"/>
      <c r="B15" s="134"/>
      <c r="C15" s="134"/>
      <c r="D15" s="134"/>
      <c r="E15" s="138"/>
      <c r="F15" s="363"/>
      <c r="G15" s="324"/>
      <c r="H15" s="324"/>
      <c r="I15" s="324"/>
      <c r="J15" s="324"/>
      <c r="K15" s="134"/>
      <c r="L15" s="135"/>
      <c r="M15" s="135"/>
      <c r="N15" s="136"/>
      <c r="O15" s="137"/>
      <c r="P15" s="134"/>
      <c r="Q15" s="134"/>
      <c r="R15" s="134"/>
      <c r="S15" s="134"/>
      <c r="T15" s="134"/>
      <c r="U15" s="134"/>
      <c r="V15" s="134"/>
      <c r="W15" s="134"/>
      <c r="X15" s="134"/>
      <c r="Y15" s="134"/>
      <c r="Z15" s="134"/>
    </row>
    <row r="16" spans="1:26" ht="20.25" customHeight="1">
      <c r="A16" s="134"/>
      <c r="B16" s="134"/>
      <c r="C16" s="134"/>
      <c r="D16" s="134"/>
      <c r="E16" s="134"/>
      <c r="F16" s="134"/>
      <c r="G16" s="134"/>
      <c r="H16" s="134"/>
      <c r="I16" s="134"/>
      <c r="J16" s="134"/>
      <c r="K16" s="134"/>
      <c r="L16" s="135"/>
      <c r="M16" s="135"/>
      <c r="N16" s="136"/>
      <c r="O16" s="137"/>
      <c r="P16" s="134"/>
      <c r="Q16" s="134"/>
      <c r="R16" s="134"/>
      <c r="S16" s="134"/>
      <c r="T16" s="134"/>
      <c r="U16" s="134"/>
      <c r="V16" s="134"/>
      <c r="W16" s="134"/>
      <c r="X16" s="134"/>
      <c r="Y16" s="134"/>
      <c r="Z16" s="134"/>
    </row>
    <row r="17" spans="1:26" ht="9.75" customHeight="1">
      <c r="A17" s="134"/>
      <c r="B17" s="134"/>
      <c r="C17" s="134"/>
      <c r="D17" s="134"/>
      <c r="E17" s="134"/>
      <c r="F17" s="134"/>
      <c r="G17" s="134"/>
      <c r="H17" s="134"/>
      <c r="I17" s="134"/>
      <c r="J17" s="134"/>
      <c r="K17" s="134"/>
      <c r="L17" s="135"/>
      <c r="M17" s="135"/>
      <c r="N17" s="136"/>
      <c r="O17" s="137"/>
      <c r="P17" s="134"/>
      <c r="Q17" s="134"/>
      <c r="R17" s="134"/>
      <c r="S17" s="134"/>
      <c r="T17" s="134"/>
      <c r="U17" s="134"/>
      <c r="V17" s="134"/>
      <c r="W17" s="134"/>
      <c r="X17" s="134"/>
      <c r="Y17" s="134"/>
      <c r="Z17" s="134"/>
    </row>
    <row r="18" spans="1:26" ht="19.5" customHeight="1">
      <c r="A18" s="134"/>
      <c r="B18" s="134"/>
      <c r="C18" s="364" t="s">
        <v>109</v>
      </c>
      <c r="D18" s="324"/>
      <c r="E18" s="324"/>
      <c r="F18" s="324"/>
      <c r="G18" s="324"/>
      <c r="H18" s="324"/>
      <c r="I18" s="324"/>
      <c r="J18" s="324"/>
      <c r="K18" s="324"/>
      <c r="L18" s="135"/>
      <c r="M18" s="135"/>
      <c r="N18" s="136"/>
      <c r="O18" s="137"/>
      <c r="P18" s="134"/>
      <c r="Q18" s="134"/>
      <c r="R18" s="134"/>
      <c r="S18" s="134"/>
      <c r="T18" s="134"/>
      <c r="U18" s="134"/>
      <c r="V18" s="134"/>
      <c r="W18" s="134"/>
      <c r="X18" s="134"/>
      <c r="Y18" s="134"/>
      <c r="Z18" s="134"/>
    </row>
    <row r="19" spans="1:26" ht="60" customHeight="1">
      <c r="A19" s="134"/>
      <c r="B19" s="134"/>
      <c r="C19" s="365" t="s">
        <v>110</v>
      </c>
      <c r="D19" s="324"/>
      <c r="E19" s="324"/>
      <c r="F19" s="324"/>
      <c r="G19" s="324"/>
      <c r="H19" s="324"/>
      <c r="I19" s="324"/>
      <c r="J19" s="324"/>
      <c r="K19" s="324"/>
      <c r="L19" s="135"/>
      <c r="M19" s="135"/>
      <c r="N19" s="136"/>
      <c r="O19" s="137"/>
      <c r="P19" s="134"/>
      <c r="Q19" s="134"/>
      <c r="R19" s="134"/>
      <c r="S19" s="134"/>
      <c r="T19" s="134"/>
      <c r="U19" s="134"/>
      <c r="V19" s="134"/>
      <c r="W19" s="134"/>
      <c r="X19" s="134"/>
      <c r="Y19" s="134"/>
      <c r="Z19" s="134"/>
    </row>
    <row r="20" spans="1:26" ht="9.75" customHeight="1">
      <c r="A20" s="134"/>
      <c r="B20" s="139"/>
      <c r="C20" s="139"/>
      <c r="D20" s="139"/>
      <c r="E20" s="134"/>
      <c r="F20" s="184"/>
      <c r="G20" s="134"/>
      <c r="H20" s="134"/>
      <c r="I20" s="134"/>
      <c r="J20" s="134"/>
      <c r="K20" s="134"/>
      <c r="L20" s="135"/>
      <c r="M20" s="135"/>
      <c r="N20" s="136"/>
      <c r="O20" s="137"/>
      <c r="P20" s="134"/>
      <c r="Q20" s="134"/>
      <c r="R20" s="134"/>
      <c r="S20" s="134"/>
      <c r="T20" s="134"/>
      <c r="U20" s="134"/>
      <c r="V20" s="134"/>
      <c r="W20" s="134"/>
      <c r="X20" s="134"/>
      <c r="Y20" s="134"/>
      <c r="Z20" s="134"/>
    </row>
    <row r="21" spans="1:26" ht="36.75" customHeight="1">
      <c r="A21" s="134"/>
      <c r="B21" s="405" t="s">
        <v>111</v>
      </c>
      <c r="C21" s="399" t="s">
        <v>112</v>
      </c>
      <c r="D21" s="349" t="s">
        <v>8</v>
      </c>
      <c r="E21" s="400" t="s">
        <v>113</v>
      </c>
      <c r="F21" s="346" t="s">
        <v>114</v>
      </c>
      <c r="G21" s="369" t="s">
        <v>115</v>
      </c>
      <c r="H21" s="370"/>
      <c r="I21" s="314"/>
      <c r="J21" s="346" t="s">
        <v>116</v>
      </c>
      <c r="K21" s="346" t="s">
        <v>117</v>
      </c>
      <c r="L21" s="337"/>
      <c r="M21" s="337"/>
      <c r="N21" s="338"/>
      <c r="O21" s="326"/>
      <c r="P21" s="134"/>
      <c r="Q21" s="134"/>
      <c r="R21" s="134"/>
      <c r="S21" s="134"/>
      <c r="T21" s="134"/>
      <c r="U21" s="134"/>
      <c r="V21" s="134"/>
      <c r="W21" s="134"/>
      <c r="X21" s="134"/>
      <c r="Y21" s="134"/>
      <c r="Z21" s="134"/>
    </row>
    <row r="22" spans="1:26" ht="29.25" customHeight="1">
      <c r="A22" s="134"/>
      <c r="B22" s="347"/>
      <c r="C22" s="347"/>
      <c r="D22" s="347"/>
      <c r="E22" s="347"/>
      <c r="F22" s="347"/>
      <c r="G22" s="348" t="s">
        <v>13</v>
      </c>
      <c r="H22" s="349" t="s">
        <v>15</v>
      </c>
      <c r="I22" s="349" t="s">
        <v>118</v>
      </c>
      <c r="J22" s="347"/>
      <c r="K22" s="347"/>
      <c r="L22" s="324"/>
      <c r="M22" s="324"/>
      <c r="N22" s="324"/>
      <c r="O22" s="324"/>
      <c r="P22" s="134"/>
      <c r="Q22" s="134"/>
      <c r="R22" s="134"/>
      <c r="S22" s="134"/>
      <c r="T22" s="134"/>
      <c r="U22" s="134"/>
      <c r="V22" s="134"/>
      <c r="W22" s="134"/>
      <c r="X22" s="134"/>
      <c r="Y22" s="134"/>
      <c r="Z22" s="134"/>
    </row>
    <row r="23" spans="1:26" ht="79.5" customHeight="1">
      <c r="A23" s="134"/>
      <c r="B23" s="347"/>
      <c r="C23" s="347"/>
      <c r="D23" s="347"/>
      <c r="E23" s="347"/>
      <c r="F23" s="347"/>
      <c r="G23" s="347"/>
      <c r="H23" s="347"/>
      <c r="I23" s="347"/>
      <c r="J23" s="347"/>
      <c r="K23" s="347"/>
      <c r="L23" s="324"/>
      <c r="M23" s="324"/>
      <c r="N23" s="324"/>
      <c r="O23" s="324"/>
      <c r="P23" s="134"/>
      <c r="Q23" s="134"/>
      <c r="R23" s="134"/>
      <c r="S23" s="134"/>
      <c r="T23" s="134"/>
      <c r="U23" s="134"/>
      <c r="V23" s="134"/>
      <c r="W23" s="134"/>
      <c r="X23" s="134"/>
      <c r="Y23" s="134"/>
      <c r="Z23" s="134"/>
    </row>
    <row r="24" spans="1:26" ht="92.25" customHeight="1">
      <c r="A24" s="406" t="s">
        <v>119</v>
      </c>
      <c r="B24" s="408" t="str">
        <f>+LEFT(C24,3)</f>
        <v xml:space="preserve"> Ap</v>
      </c>
      <c r="C24" s="371" t="s">
        <v>120</v>
      </c>
      <c r="D24" s="371" t="s">
        <v>121</v>
      </c>
      <c r="E24" s="371" t="s">
        <v>122</v>
      </c>
      <c r="F24" s="374">
        <v>3</v>
      </c>
      <c r="G24" s="34">
        <v>1</v>
      </c>
      <c r="H24" s="35" t="s">
        <v>123</v>
      </c>
      <c r="I24" s="371" t="s">
        <v>124</v>
      </c>
      <c r="J24" s="374">
        <v>3</v>
      </c>
      <c r="K24" s="371" t="str">
        <f>+IF(OR(ISBLANK(F24),ISBLANK(J24)),"",IF(OR(AND(F24=1,J24=1),AND(F24=1,J24=2),AND(F24=1,J24=3)),"Deficiencia de control mayor (diseño y ejecución)",IF(OR(AND(F24=2,J24=2),AND(F24=3,J24=1),AND(F24=3,J24=2),AND(F24=2,J24=1)),"Deficiencia de control (diseño o ejecución)",IF(AND(F24=2,J24=3),"Oportunidad de mejora","Mantenimiento del control"))))</f>
        <v>Mantenimiento del control</v>
      </c>
      <c r="L24" s="327"/>
      <c r="M24" s="327"/>
      <c r="N24" s="328"/>
      <c r="O24" s="325"/>
      <c r="P24" s="134"/>
      <c r="Q24" s="134"/>
      <c r="R24" s="134"/>
      <c r="S24" s="134"/>
      <c r="T24" s="134"/>
      <c r="U24" s="134"/>
      <c r="V24" s="134"/>
      <c r="W24" s="134"/>
      <c r="X24" s="134"/>
      <c r="Y24" s="134"/>
      <c r="Z24" s="134"/>
    </row>
    <row r="25" spans="1:26" ht="79.5" customHeight="1">
      <c r="A25" s="347"/>
      <c r="B25" s="347"/>
      <c r="C25" s="347"/>
      <c r="D25" s="347"/>
      <c r="E25" s="347"/>
      <c r="F25" s="347"/>
      <c r="G25" s="34">
        <v>2</v>
      </c>
      <c r="H25" s="35" t="s">
        <v>125</v>
      </c>
      <c r="I25" s="347"/>
      <c r="J25" s="347"/>
      <c r="K25" s="347"/>
      <c r="L25" s="324"/>
      <c r="M25" s="324"/>
      <c r="N25" s="324"/>
      <c r="O25" s="324"/>
      <c r="P25" s="134"/>
      <c r="Q25" s="134"/>
      <c r="R25" s="134"/>
      <c r="S25" s="134"/>
      <c r="T25" s="134"/>
      <c r="U25" s="134"/>
      <c r="V25" s="134"/>
      <c r="W25" s="134"/>
      <c r="X25" s="134"/>
      <c r="Y25" s="134"/>
      <c r="Z25" s="134"/>
    </row>
    <row r="26" spans="1:26" ht="75" customHeight="1">
      <c r="A26" s="347"/>
      <c r="B26" s="347"/>
      <c r="C26" s="347"/>
      <c r="D26" s="347"/>
      <c r="E26" s="347"/>
      <c r="F26" s="347"/>
      <c r="G26" s="34">
        <v>3</v>
      </c>
      <c r="H26" s="35" t="s">
        <v>126</v>
      </c>
      <c r="I26" s="347"/>
      <c r="J26" s="347"/>
      <c r="K26" s="347"/>
      <c r="L26" s="324"/>
      <c r="M26" s="324"/>
      <c r="N26" s="324"/>
      <c r="O26" s="324"/>
      <c r="P26" s="134"/>
      <c r="Q26" s="134"/>
      <c r="R26" s="134"/>
      <c r="S26" s="134"/>
      <c r="T26" s="134"/>
      <c r="U26" s="134"/>
      <c r="V26" s="134"/>
      <c r="W26" s="134"/>
      <c r="X26" s="134"/>
      <c r="Y26" s="134"/>
      <c r="Z26" s="134"/>
    </row>
    <row r="27" spans="1:26" ht="15.75" customHeight="1">
      <c r="A27" s="347"/>
      <c r="B27" s="347"/>
      <c r="C27" s="347"/>
      <c r="D27" s="347"/>
      <c r="E27" s="347"/>
      <c r="F27" s="347"/>
      <c r="G27" s="34">
        <v>4</v>
      </c>
      <c r="H27" s="36"/>
      <c r="I27" s="347"/>
      <c r="J27" s="347"/>
      <c r="K27" s="347"/>
      <c r="L27" s="324"/>
      <c r="M27" s="324"/>
      <c r="N27" s="324"/>
      <c r="O27" s="324"/>
      <c r="P27" s="134"/>
      <c r="Q27" s="134"/>
      <c r="R27" s="134"/>
      <c r="S27" s="134"/>
      <c r="T27" s="134"/>
      <c r="U27" s="134"/>
      <c r="V27" s="134"/>
      <c r="W27" s="134"/>
      <c r="X27" s="134"/>
      <c r="Y27" s="134"/>
      <c r="Z27" s="134"/>
    </row>
    <row r="28" spans="1:26" ht="15.75" customHeight="1">
      <c r="A28" s="347"/>
      <c r="B28" s="347"/>
      <c r="C28" s="347"/>
      <c r="D28" s="347"/>
      <c r="E28" s="347"/>
      <c r="F28" s="347"/>
      <c r="G28" s="34">
        <v>5</v>
      </c>
      <c r="H28" s="36"/>
      <c r="I28" s="347"/>
      <c r="J28" s="347"/>
      <c r="K28" s="347"/>
      <c r="L28" s="324"/>
      <c r="M28" s="324"/>
      <c r="N28" s="324"/>
      <c r="O28" s="324"/>
      <c r="P28" s="134"/>
      <c r="Q28" s="134"/>
      <c r="R28" s="134"/>
      <c r="S28" s="134"/>
      <c r="T28" s="134"/>
      <c r="U28" s="134"/>
      <c r="V28" s="134"/>
      <c r="W28" s="134"/>
      <c r="X28" s="134"/>
      <c r="Y28" s="134"/>
      <c r="Z28" s="134"/>
    </row>
    <row r="29" spans="1:26" ht="15.75" customHeight="1">
      <c r="A29" s="347"/>
      <c r="B29" s="347"/>
      <c r="C29" s="347"/>
      <c r="D29" s="347"/>
      <c r="E29" s="347"/>
      <c r="F29" s="347"/>
      <c r="G29" s="34">
        <v>6</v>
      </c>
      <c r="H29" s="36"/>
      <c r="I29" s="347"/>
      <c r="J29" s="347"/>
      <c r="K29" s="347"/>
      <c r="L29" s="324"/>
      <c r="M29" s="324"/>
      <c r="N29" s="324"/>
      <c r="O29" s="324"/>
      <c r="P29" s="134"/>
      <c r="Q29" s="134"/>
      <c r="R29" s="134"/>
      <c r="S29" s="134"/>
      <c r="T29" s="134"/>
      <c r="U29" s="134"/>
      <c r="V29" s="134"/>
      <c r="W29" s="134"/>
      <c r="X29" s="134"/>
      <c r="Y29" s="134"/>
      <c r="Z29" s="134"/>
    </row>
    <row r="30" spans="1:26" ht="15.75" customHeight="1">
      <c r="A30" s="347"/>
      <c r="B30" s="347"/>
      <c r="C30" s="347"/>
      <c r="D30" s="347"/>
      <c r="E30" s="347"/>
      <c r="F30" s="347"/>
      <c r="G30" s="34">
        <v>7</v>
      </c>
      <c r="H30" s="36"/>
      <c r="I30" s="347"/>
      <c r="J30" s="347"/>
      <c r="K30" s="347"/>
      <c r="L30" s="324"/>
      <c r="M30" s="324"/>
      <c r="N30" s="324"/>
      <c r="O30" s="324"/>
      <c r="P30" s="134"/>
      <c r="Q30" s="134"/>
      <c r="R30" s="134"/>
      <c r="S30" s="134"/>
      <c r="T30" s="134"/>
      <c r="U30" s="134"/>
      <c r="V30" s="134"/>
      <c r="W30" s="134"/>
      <c r="X30" s="134"/>
      <c r="Y30" s="134"/>
      <c r="Z30" s="134"/>
    </row>
    <row r="31" spans="1:26" ht="25.5" customHeight="1" thickBot="1">
      <c r="A31" s="372"/>
      <c r="B31" s="372"/>
      <c r="C31" s="372"/>
      <c r="D31" s="372"/>
      <c r="E31" s="372"/>
      <c r="F31" s="372"/>
      <c r="G31" s="34">
        <v>8</v>
      </c>
      <c r="H31" s="36"/>
      <c r="I31" s="372"/>
      <c r="J31" s="372"/>
      <c r="K31" s="372"/>
      <c r="L31" s="324"/>
      <c r="M31" s="324"/>
      <c r="N31" s="324"/>
      <c r="O31" s="324"/>
      <c r="P31" s="134"/>
      <c r="Q31" s="134"/>
      <c r="R31" s="134"/>
      <c r="S31" s="134"/>
      <c r="T31" s="134"/>
      <c r="U31" s="134"/>
      <c r="V31" s="134"/>
      <c r="W31" s="134"/>
      <c r="X31" s="134"/>
      <c r="Y31" s="134"/>
      <c r="Z31" s="134"/>
    </row>
    <row r="32" spans="1:26" ht="118.5" customHeight="1">
      <c r="A32" s="192"/>
      <c r="B32" s="409" t="str">
        <f>+LEFT(C32,3)</f>
        <v>1.1</v>
      </c>
      <c r="C32" s="409" t="s">
        <v>127</v>
      </c>
      <c r="D32" s="410" t="s">
        <v>121</v>
      </c>
      <c r="E32" s="366" t="s">
        <v>683</v>
      </c>
      <c r="F32" s="407">
        <v>3</v>
      </c>
      <c r="G32" s="193">
        <v>1</v>
      </c>
      <c r="H32" s="209" t="s">
        <v>128</v>
      </c>
      <c r="I32" s="366" t="s">
        <v>695</v>
      </c>
      <c r="J32" s="356">
        <v>3</v>
      </c>
      <c r="K32" s="375" t="str">
        <f>+IF(OR(ISBLANK(F32),ISBLANK(J32)),"",IF(OR(AND(F32=1,J32=1),AND(F32=1,J32=2),AND(F32=1,J32=3)),"Deficiencia de control mayor (diseño y ejecución)",IF(OR(AND(F32=2,J32=2),AND(F32=3,J32=1),AND(F32=3,J32=2),AND(F32=2,J32=1)),"Deficiencia de control (diseño o ejecución)",IF(AND(F32=2,J32=3),"Oportunidad de mejora","Mantenimiento del control"))))</f>
        <v>Mantenimiento del control</v>
      </c>
      <c r="L32" s="327">
        <f>+IF(K32="",0,IF(K32="Deficiencia de control mayor (diseño y ejecución)",4,IF(K32="Deficiencia de control (diseño o ejecución)",20,IF(K32="Oportunidad de mejora",40,60))))</f>
        <v>60</v>
      </c>
      <c r="M32" s="327">
        <v>4.5870000000000001E-2</v>
      </c>
      <c r="N32" s="328">
        <f>+L32+M32</f>
        <v>60.045870000000001</v>
      </c>
      <c r="O32" s="325"/>
      <c r="P32" s="134"/>
      <c r="Q32" s="134"/>
      <c r="R32" s="134"/>
      <c r="S32" s="134"/>
      <c r="T32" s="134"/>
      <c r="U32" s="134"/>
      <c r="V32" s="134"/>
      <c r="W32" s="134"/>
      <c r="X32" s="134"/>
      <c r="Y32" s="134"/>
      <c r="Z32" s="134"/>
    </row>
    <row r="33" spans="1:26" ht="42">
      <c r="A33" s="192" t="s">
        <v>129</v>
      </c>
      <c r="B33" s="385"/>
      <c r="C33" s="385"/>
      <c r="D33" s="382"/>
      <c r="E33" s="367"/>
      <c r="F33" s="344"/>
      <c r="G33" s="194">
        <v>2</v>
      </c>
      <c r="H33" s="210" t="s">
        <v>668</v>
      </c>
      <c r="I33" s="367"/>
      <c r="J33" s="357"/>
      <c r="K33" s="344"/>
      <c r="L33" s="324"/>
      <c r="M33" s="324"/>
      <c r="N33" s="324"/>
      <c r="O33" s="324"/>
      <c r="P33" s="134"/>
      <c r="Q33" s="134"/>
      <c r="R33" s="134"/>
      <c r="S33" s="134"/>
      <c r="T33" s="134"/>
      <c r="U33" s="134"/>
      <c r="V33" s="134"/>
      <c r="W33" s="134"/>
      <c r="X33" s="134"/>
      <c r="Y33" s="134"/>
      <c r="Z33" s="134"/>
    </row>
    <row r="34" spans="1:26" ht="131.25" customHeight="1">
      <c r="A34" s="192"/>
      <c r="B34" s="385"/>
      <c r="C34" s="385"/>
      <c r="D34" s="382"/>
      <c r="E34" s="367"/>
      <c r="F34" s="344"/>
      <c r="G34" s="194">
        <v>3</v>
      </c>
      <c r="H34" s="210" t="s">
        <v>669</v>
      </c>
      <c r="I34" s="367"/>
      <c r="J34" s="357"/>
      <c r="K34" s="344"/>
      <c r="L34" s="324"/>
      <c r="M34" s="324"/>
      <c r="N34" s="324"/>
      <c r="O34" s="324"/>
      <c r="P34" s="134"/>
      <c r="Q34" s="134"/>
      <c r="R34" s="134"/>
      <c r="S34" s="134"/>
      <c r="T34" s="134"/>
      <c r="U34" s="134"/>
      <c r="V34" s="134"/>
      <c r="W34" s="134"/>
      <c r="X34" s="134"/>
      <c r="Y34" s="134"/>
      <c r="Z34" s="134"/>
    </row>
    <row r="35" spans="1:26" ht="15.75" customHeight="1">
      <c r="A35" s="192"/>
      <c r="B35" s="385"/>
      <c r="C35" s="385"/>
      <c r="D35" s="382"/>
      <c r="E35" s="367"/>
      <c r="F35" s="344"/>
      <c r="G35" s="194">
        <v>4</v>
      </c>
      <c r="H35" s="217"/>
      <c r="I35" s="367"/>
      <c r="J35" s="357"/>
      <c r="K35" s="344"/>
      <c r="L35" s="324"/>
      <c r="M35" s="324"/>
      <c r="N35" s="324"/>
      <c r="O35" s="324"/>
      <c r="P35" s="134"/>
      <c r="Q35" s="134"/>
      <c r="R35" s="134"/>
      <c r="S35" s="134"/>
      <c r="T35" s="134"/>
      <c r="U35" s="134"/>
      <c r="V35" s="134"/>
      <c r="W35" s="134"/>
      <c r="X35" s="134"/>
      <c r="Y35" s="134"/>
      <c r="Z35" s="134"/>
    </row>
    <row r="36" spans="1:26" ht="15.75" customHeight="1">
      <c r="A36" s="192"/>
      <c r="B36" s="385"/>
      <c r="C36" s="385"/>
      <c r="D36" s="382"/>
      <c r="E36" s="367"/>
      <c r="F36" s="344"/>
      <c r="G36" s="194">
        <v>5</v>
      </c>
      <c r="H36" s="217"/>
      <c r="I36" s="367"/>
      <c r="J36" s="357"/>
      <c r="K36" s="344"/>
      <c r="L36" s="324"/>
      <c r="M36" s="324"/>
      <c r="N36" s="324"/>
      <c r="O36" s="324"/>
      <c r="P36" s="134"/>
      <c r="Q36" s="134"/>
      <c r="R36" s="134"/>
      <c r="S36" s="134"/>
      <c r="T36" s="134"/>
      <c r="U36" s="134"/>
      <c r="V36" s="134"/>
      <c r="W36" s="134"/>
      <c r="X36" s="134"/>
      <c r="Y36" s="134"/>
      <c r="Z36" s="134"/>
    </row>
    <row r="37" spans="1:26" ht="11.25" customHeight="1">
      <c r="A37" s="192"/>
      <c r="B37" s="385"/>
      <c r="C37" s="385"/>
      <c r="D37" s="382"/>
      <c r="E37" s="367"/>
      <c r="F37" s="344"/>
      <c r="G37" s="194">
        <v>6</v>
      </c>
      <c r="H37" s="217"/>
      <c r="I37" s="367"/>
      <c r="J37" s="357"/>
      <c r="K37" s="344"/>
      <c r="L37" s="324"/>
      <c r="M37" s="324"/>
      <c r="N37" s="324"/>
      <c r="O37" s="324"/>
      <c r="P37" s="134"/>
      <c r="Q37" s="134"/>
      <c r="R37" s="134"/>
      <c r="S37" s="134"/>
      <c r="T37" s="134"/>
      <c r="U37" s="134"/>
      <c r="V37" s="134"/>
      <c r="W37" s="134"/>
      <c r="X37" s="134"/>
      <c r="Y37" s="134"/>
      <c r="Z37" s="134"/>
    </row>
    <row r="38" spans="1:26" ht="15.75" hidden="1" customHeight="1">
      <c r="A38" s="192"/>
      <c r="B38" s="385"/>
      <c r="C38" s="385"/>
      <c r="D38" s="382"/>
      <c r="E38" s="367"/>
      <c r="F38" s="344"/>
      <c r="G38" s="194">
        <v>7</v>
      </c>
      <c r="H38" s="217"/>
      <c r="I38" s="367"/>
      <c r="J38" s="357"/>
      <c r="K38" s="344"/>
      <c r="L38" s="324"/>
      <c r="M38" s="324"/>
      <c r="N38" s="324"/>
      <c r="O38" s="324"/>
      <c r="P38" s="134"/>
      <c r="Q38" s="134"/>
      <c r="R38" s="134"/>
      <c r="S38" s="134"/>
      <c r="T38" s="134"/>
      <c r="U38" s="134"/>
      <c r="V38" s="134"/>
      <c r="W38" s="134"/>
      <c r="X38" s="134"/>
      <c r="Y38" s="134"/>
      <c r="Z38" s="134"/>
    </row>
    <row r="39" spans="1:26" ht="15.75" customHeight="1" thickBot="1">
      <c r="A39" s="192"/>
      <c r="B39" s="386"/>
      <c r="C39" s="386"/>
      <c r="D39" s="383"/>
      <c r="E39" s="368"/>
      <c r="F39" s="345"/>
      <c r="G39" s="195">
        <v>8</v>
      </c>
      <c r="H39" s="217"/>
      <c r="I39" s="368"/>
      <c r="J39" s="358"/>
      <c r="K39" s="345"/>
      <c r="L39" s="324"/>
      <c r="M39" s="324"/>
      <c r="N39" s="324"/>
      <c r="O39" s="324"/>
      <c r="P39" s="134"/>
      <c r="Q39" s="134"/>
      <c r="R39" s="134"/>
      <c r="S39" s="134"/>
      <c r="T39" s="134"/>
      <c r="U39" s="134"/>
      <c r="V39" s="134"/>
      <c r="W39" s="134"/>
      <c r="X39" s="134"/>
      <c r="Y39" s="134"/>
      <c r="Z39" s="134"/>
    </row>
    <row r="40" spans="1:26" ht="137.25" customHeight="1">
      <c r="A40" s="192"/>
      <c r="B40" s="384" t="str">
        <f>+LEFT(C40,3)</f>
        <v>1.2</v>
      </c>
      <c r="C40" s="384" t="s">
        <v>130</v>
      </c>
      <c r="D40" s="387" t="s">
        <v>121</v>
      </c>
      <c r="E40" s="350" t="s">
        <v>768</v>
      </c>
      <c r="F40" s="381">
        <v>3</v>
      </c>
      <c r="G40" s="193">
        <v>1</v>
      </c>
      <c r="H40" s="209" t="s">
        <v>131</v>
      </c>
      <c r="I40" s="350" t="s">
        <v>839</v>
      </c>
      <c r="J40" s="353">
        <v>2</v>
      </c>
      <c r="K40" s="343" t="str">
        <f>+IF(OR(ISBLANK(F40),ISBLANK(J40)),"",IF(OR(AND(F40=1,J40=1),AND(F40=1,J40=2),AND(F40=1,J40=3)),"Deficiencia de control mayor (diseño y ejecución)",IF(OR(AND(F40=2,J40=2),AND(F40=3,J40=1),AND(F40=3,J40=2),AND(F40=2,J40=1)),"Deficiencia de control (diseño o ejecución)",IF(AND(F40=2,J40=3),"Oportunidad de mejora","Mantenimiento del control"))))</f>
        <v>Deficiencia de control (diseño o ejecución)</v>
      </c>
      <c r="L40" s="327">
        <f>+IF(K40="",0,IF(K40="Deficiencia de control mayor (diseño y ejecución)",4,IF(K40="Deficiencia de control (diseño o ejecución)",20,IF(K40="Oportunidad de mejora",40,60))))</f>
        <v>20</v>
      </c>
      <c r="M40" s="327">
        <v>5.5690000000000003E-2</v>
      </c>
      <c r="N40" s="328">
        <f>+L40+M40</f>
        <v>20.055689999999998</v>
      </c>
      <c r="O40" s="325"/>
      <c r="P40" s="134"/>
      <c r="Q40" s="134"/>
      <c r="R40" s="134"/>
      <c r="S40" s="134"/>
      <c r="T40" s="134"/>
      <c r="U40" s="134"/>
      <c r="V40" s="134"/>
      <c r="W40" s="134"/>
      <c r="X40" s="134"/>
      <c r="Y40" s="134"/>
      <c r="Z40" s="134"/>
    </row>
    <row r="41" spans="1:26" ht="14">
      <c r="A41" s="192"/>
      <c r="B41" s="385"/>
      <c r="C41" s="385"/>
      <c r="D41" s="382"/>
      <c r="E41" s="351"/>
      <c r="F41" s="382"/>
      <c r="G41" s="194">
        <v>2</v>
      </c>
      <c r="H41" s="214" t="s">
        <v>711</v>
      </c>
      <c r="I41" s="351"/>
      <c r="J41" s="354"/>
      <c r="K41" s="344"/>
      <c r="L41" s="324"/>
      <c r="M41" s="324"/>
      <c r="N41" s="324"/>
      <c r="O41" s="324"/>
      <c r="P41" s="134"/>
      <c r="Q41" s="134"/>
      <c r="R41" s="134"/>
      <c r="S41" s="134"/>
      <c r="T41" s="134"/>
      <c r="U41" s="134"/>
      <c r="V41" s="134"/>
      <c r="W41" s="134"/>
      <c r="X41" s="134"/>
      <c r="Y41" s="134"/>
      <c r="Z41" s="134"/>
    </row>
    <row r="42" spans="1:26" ht="42">
      <c r="A42" s="192"/>
      <c r="B42" s="385"/>
      <c r="C42" s="385"/>
      <c r="D42" s="382"/>
      <c r="E42" s="351"/>
      <c r="F42" s="382"/>
      <c r="G42" s="194">
        <v>3</v>
      </c>
      <c r="H42" s="214" t="s">
        <v>754</v>
      </c>
      <c r="I42" s="351"/>
      <c r="J42" s="354"/>
      <c r="K42" s="344"/>
      <c r="L42" s="324"/>
      <c r="M42" s="324"/>
      <c r="N42" s="324"/>
      <c r="O42" s="324"/>
      <c r="P42" s="134"/>
      <c r="Q42" s="134"/>
      <c r="R42" s="134"/>
      <c r="S42" s="134"/>
      <c r="T42" s="134"/>
      <c r="U42" s="134"/>
      <c r="V42" s="134"/>
      <c r="W42" s="134"/>
      <c r="X42" s="134"/>
      <c r="Y42" s="134"/>
      <c r="Z42" s="134"/>
    </row>
    <row r="43" spans="1:26" ht="69.75" customHeight="1">
      <c r="A43" s="192"/>
      <c r="B43" s="385"/>
      <c r="C43" s="385"/>
      <c r="D43" s="382"/>
      <c r="E43" s="351"/>
      <c r="F43" s="382"/>
      <c r="G43" s="194">
        <v>4</v>
      </c>
      <c r="H43" s="214" t="s">
        <v>767</v>
      </c>
      <c r="I43" s="351"/>
      <c r="J43" s="354"/>
      <c r="K43" s="344"/>
      <c r="L43" s="324"/>
      <c r="M43" s="324"/>
      <c r="N43" s="324"/>
      <c r="O43" s="324"/>
      <c r="P43" s="134"/>
      <c r="Q43" s="134"/>
      <c r="R43" s="134"/>
      <c r="S43" s="134"/>
      <c r="T43" s="134"/>
      <c r="U43" s="134"/>
      <c r="V43" s="134"/>
      <c r="W43" s="134"/>
      <c r="X43" s="134"/>
      <c r="Y43" s="134"/>
      <c r="Z43" s="134"/>
    </row>
    <row r="44" spans="1:26" ht="24.75" customHeight="1" thickBot="1">
      <c r="A44" s="192"/>
      <c r="B44" s="385"/>
      <c r="C44" s="385"/>
      <c r="D44" s="382"/>
      <c r="E44" s="351"/>
      <c r="F44" s="382"/>
      <c r="G44" s="194">
        <v>5</v>
      </c>
      <c r="H44" s="217"/>
      <c r="I44" s="351"/>
      <c r="J44" s="354"/>
      <c r="K44" s="344"/>
      <c r="L44" s="324"/>
      <c r="M44" s="324"/>
      <c r="N44" s="324"/>
      <c r="O44" s="324"/>
      <c r="P44" s="134"/>
      <c r="Q44" s="134"/>
      <c r="R44" s="134"/>
      <c r="S44" s="134"/>
      <c r="T44" s="134"/>
      <c r="U44" s="134"/>
      <c r="V44" s="134"/>
      <c r="W44" s="134"/>
      <c r="X44" s="134"/>
      <c r="Y44" s="134"/>
      <c r="Z44" s="134"/>
    </row>
    <row r="45" spans="1:26" ht="10.5" hidden="1" customHeight="1">
      <c r="A45" s="192"/>
      <c r="B45" s="385"/>
      <c r="C45" s="385"/>
      <c r="D45" s="382"/>
      <c r="E45" s="351"/>
      <c r="F45" s="382"/>
      <c r="G45" s="194">
        <v>6</v>
      </c>
      <c r="H45" s="217"/>
      <c r="I45" s="351"/>
      <c r="J45" s="354"/>
      <c r="K45" s="344"/>
      <c r="L45" s="324"/>
      <c r="M45" s="324"/>
      <c r="N45" s="324"/>
      <c r="O45" s="324"/>
      <c r="P45" s="134"/>
      <c r="Q45" s="134"/>
      <c r="R45" s="134"/>
      <c r="S45" s="134"/>
      <c r="T45" s="134"/>
      <c r="U45" s="134"/>
      <c r="V45" s="134"/>
      <c r="W45" s="134"/>
      <c r="X45" s="134"/>
      <c r="Y45" s="134"/>
      <c r="Z45" s="134"/>
    </row>
    <row r="46" spans="1:26" ht="15.75" hidden="1" customHeight="1">
      <c r="A46" s="192"/>
      <c r="B46" s="385"/>
      <c r="C46" s="385"/>
      <c r="D46" s="382"/>
      <c r="E46" s="351"/>
      <c r="F46" s="382"/>
      <c r="G46" s="194">
        <v>7</v>
      </c>
      <c r="H46" s="217"/>
      <c r="I46" s="351"/>
      <c r="J46" s="354"/>
      <c r="K46" s="344"/>
      <c r="L46" s="324"/>
      <c r="M46" s="324"/>
      <c r="N46" s="324"/>
      <c r="O46" s="324"/>
      <c r="P46" s="134"/>
      <c r="Q46" s="134"/>
      <c r="R46" s="134"/>
      <c r="S46" s="134"/>
      <c r="T46" s="134"/>
      <c r="U46" s="134"/>
      <c r="V46" s="134"/>
      <c r="W46" s="134"/>
      <c r="X46" s="134"/>
      <c r="Y46" s="134"/>
      <c r="Z46" s="134"/>
    </row>
    <row r="47" spans="1:26" ht="15.75" hidden="1" customHeight="1">
      <c r="A47" s="192"/>
      <c r="B47" s="386"/>
      <c r="C47" s="386"/>
      <c r="D47" s="383"/>
      <c r="E47" s="352"/>
      <c r="F47" s="383"/>
      <c r="G47" s="196">
        <v>8</v>
      </c>
      <c r="H47" s="218"/>
      <c r="I47" s="352"/>
      <c r="J47" s="355"/>
      <c r="K47" s="345"/>
      <c r="L47" s="324"/>
      <c r="M47" s="324"/>
      <c r="N47" s="324"/>
      <c r="O47" s="324"/>
      <c r="P47" s="134"/>
      <c r="Q47" s="134"/>
      <c r="R47" s="134"/>
      <c r="S47" s="134"/>
      <c r="T47" s="134"/>
      <c r="U47" s="134"/>
      <c r="V47" s="134"/>
      <c r="W47" s="134"/>
      <c r="X47" s="134"/>
      <c r="Y47" s="134"/>
      <c r="Z47" s="134"/>
    </row>
    <row r="48" spans="1:26" ht="64.5" customHeight="1">
      <c r="A48" s="192"/>
      <c r="B48" s="384" t="str">
        <f>+LEFT(C48,3)</f>
        <v>1.3</v>
      </c>
      <c r="C48" s="384" t="s">
        <v>132</v>
      </c>
      <c r="D48" s="387" t="s">
        <v>133</v>
      </c>
      <c r="E48" s="366" t="s">
        <v>134</v>
      </c>
      <c r="F48" s="381">
        <v>3</v>
      </c>
      <c r="G48" s="197">
        <v>1</v>
      </c>
      <c r="H48" s="209" t="s">
        <v>135</v>
      </c>
      <c r="I48" s="366" t="s">
        <v>136</v>
      </c>
      <c r="J48" s="356">
        <v>3</v>
      </c>
      <c r="K48" s="343" t="str">
        <f>+IF(OR(ISBLANK(F48),ISBLANK(J48)),"",IF(OR(AND(F48=1,J48=1),AND(F48=1,J48=2),AND(F48=1,J48=3)),"Deficiencia de control mayor (diseño y ejecución)",IF(OR(AND(F48=2,J48=2),AND(F48=3,J48=1),AND(F48=3,J48=2),AND(F48=2,J48=1)),"Deficiencia de control (diseño o ejecución)",IF(AND(F48=2,J48=3),"Oportunidad de mejora","Mantenimiento del control"))))</f>
        <v>Mantenimiento del control</v>
      </c>
      <c r="L48" s="327">
        <f>+IF(K48="",0,IF(K48="Deficiencia de control mayor (diseño y ejecución)",4,IF(K48="Deficiencia de control (diseño o ejecución)",20,IF(K48="Oportunidad de mejora",40,60))))</f>
        <v>60</v>
      </c>
      <c r="M48" s="327">
        <v>6.6895999999999997E-2</v>
      </c>
      <c r="N48" s="332">
        <f>+L48+M48</f>
        <v>60.066896</v>
      </c>
      <c r="O48" s="333"/>
      <c r="P48" s="134"/>
      <c r="Q48" s="134"/>
      <c r="R48" s="134"/>
      <c r="S48" s="134"/>
      <c r="T48" s="134"/>
      <c r="U48" s="134"/>
      <c r="V48" s="134"/>
      <c r="W48" s="134"/>
      <c r="X48" s="134"/>
      <c r="Y48" s="134"/>
      <c r="Z48" s="134"/>
    </row>
    <row r="49" spans="1:26" ht="54" customHeight="1">
      <c r="A49" s="192"/>
      <c r="B49" s="385"/>
      <c r="C49" s="385"/>
      <c r="D49" s="382"/>
      <c r="E49" s="367"/>
      <c r="F49" s="382"/>
      <c r="G49" s="194">
        <v>2</v>
      </c>
      <c r="H49" s="210" t="s">
        <v>137</v>
      </c>
      <c r="I49" s="367"/>
      <c r="J49" s="357"/>
      <c r="K49" s="344"/>
      <c r="L49" s="324"/>
      <c r="M49" s="324"/>
      <c r="N49" s="324"/>
      <c r="O49" s="324"/>
      <c r="P49" s="134"/>
      <c r="Q49" s="134"/>
      <c r="R49" s="134"/>
      <c r="S49" s="134"/>
      <c r="T49" s="134"/>
      <c r="U49" s="134"/>
      <c r="V49" s="134"/>
      <c r="W49" s="134"/>
      <c r="X49" s="134"/>
      <c r="Y49" s="134"/>
      <c r="Z49" s="134"/>
    </row>
    <row r="50" spans="1:26" ht="139.5" customHeight="1">
      <c r="A50" s="192"/>
      <c r="B50" s="385"/>
      <c r="C50" s="385"/>
      <c r="D50" s="382"/>
      <c r="E50" s="367"/>
      <c r="F50" s="382"/>
      <c r="G50" s="194">
        <v>3</v>
      </c>
      <c r="H50" s="210" t="s">
        <v>138</v>
      </c>
      <c r="I50" s="367"/>
      <c r="J50" s="357"/>
      <c r="K50" s="344"/>
      <c r="L50" s="324"/>
      <c r="M50" s="324"/>
      <c r="N50" s="324"/>
      <c r="O50" s="324"/>
      <c r="P50" s="134"/>
      <c r="Q50" s="134"/>
      <c r="R50" s="134"/>
      <c r="S50" s="134"/>
      <c r="T50" s="134"/>
      <c r="U50" s="134"/>
      <c r="V50" s="134"/>
      <c r="W50" s="134"/>
      <c r="X50" s="134"/>
      <c r="Y50" s="134"/>
      <c r="Z50" s="134"/>
    </row>
    <row r="51" spans="1:26" ht="15.75" customHeight="1">
      <c r="A51" s="192"/>
      <c r="B51" s="385"/>
      <c r="C51" s="385"/>
      <c r="D51" s="382"/>
      <c r="E51" s="367"/>
      <c r="F51" s="382"/>
      <c r="G51" s="194">
        <v>4</v>
      </c>
      <c r="H51" s="217"/>
      <c r="I51" s="367"/>
      <c r="J51" s="357"/>
      <c r="K51" s="344"/>
      <c r="L51" s="324"/>
      <c r="M51" s="324"/>
      <c r="N51" s="324"/>
      <c r="O51" s="324"/>
      <c r="P51" s="134"/>
      <c r="Q51" s="134"/>
      <c r="R51" s="134"/>
      <c r="S51" s="134"/>
      <c r="T51" s="134"/>
      <c r="U51" s="134"/>
      <c r="V51" s="134"/>
      <c r="W51" s="134"/>
      <c r="X51" s="134"/>
      <c r="Y51" s="134"/>
      <c r="Z51" s="134"/>
    </row>
    <row r="52" spans="1:26" ht="15.75" customHeight="1">
      <c r="A52" s="192"/>
      <c r="B52" s="385"/>
      <c r="C52" s="385"/>
      <c r="D52" s="382"/>
      <c r="E52" s="367"/>
      <c r="F52" s="382"/>
      <c r="G52" s="194">
        <v>5</v>
      </c>
      <c r="H52" s="217"/>
      <c r="I52" s="367"/>
      <c r="J52" s="357"/>
      <c r="K52" s="344"/>
      <c r="L52" s="324"/>
      <c r="M52" s="324"/>
      <c r="N52" s="324"/>
      <c r="O52" s="324"/>
      <c r="P52" s="134"/>
      <c r="Q52" s="134"/>
      <c r="R52" s="134"/>
      <c r="S52" s="134"/>
      <c r="T52" s="134"/>
      <c r="U52" s="134"/>
      <c r="V52" s="134"/>
      <c r="W52" s="134"/>
      <c r="X52" s="134"/>
      <c r="Y52" s="134"/>
      <c r="Z52" s="134"/>
    </row>
    <row r="53" spans="1:26" ht="15.75" customHeight="1">
      <c r="A53" s="192"/>
      <c r="B53" s="385"/>
      <c r="C53" s="385"/>
      <c r="D53" s="382"/>
      <c r="E53" s="367"/>
      <c r="F53" s="382"/>
      <c r="G53" s="194">
        <v>6</v>
      </c>
      <c r="H53" s="217"/>
      <c r="I53" s="367"/>
      <c r="J53" s="357"/>
      <c r="K53" s="344"/>
      <c r="L53" s="324"/>
      <c r="M53" s="324"/>
      <c r="N53" s="324"/>
      <c r="O53" s="324"/>
      <c r="P53" s="134"/>
      <c r="Q53" s="134"/>
      <c r="R53" s="134"/>
      <c r="S53" s="134"/>
      <c r="T53" s="134"/>
      <c r="U53" s="134"/>
      <c r="V53" s="134"/>
      <c r="W53" s="134"/>
      <c r="X53" s="134"/>
      <c r="Y53" s="134"/>
      <c r="Z53" s="134"/>
    </row>
    <row r="54" spans="1:26" ht="13.5" customHeight="1">
      <c r="A54" s="192"/>
      <c r="B54" s="385"/>
      <c r="C54" s="385"/>
      <c r="D54" s="382"/>
      <c r="E54" s="367"/>
      <c r="F54" s="382"/>
      <c r="G54" s="194">
        <v>7</v>
      </c>
      <c r="H54" s="217"/>
      <c r="I54" s="367"/>
      <c r="J54" s="357"/>
      <c r="K54" s="344"/>
      <c r="L54" s="324"/>
      <c r="M54" s="324"/>
      <c r="N54" s="324"/>
      <c r="O54" s="324"/>
      <c r="P54" s="134"/>
      <c r="Q54" s="134"/>
      <c r="R54" s="134"/>
      <c r="S54" s="134"/>
      <c r="T54" s="134"/>
      <c r="U54" s="134"/>
      <c r="V54" s="134"/>
      <c r="W54" s="134"/>
      <c r="X54" s="134"/>
      <c r="Y54" s="134"/>
      <c r="Z54" s="134"/>
    </row>
    <row r="55" spans="1:26" ht="15.75" customHeight="1" thickBot="1">
      <c r="A55" s="192"/>
      <c r="B55" s="386"/>
      <c r="C55" s="386"/>
      <c r="D55" s="383"/>
      <c r="E55" s="368"/>
      <c r="F55" s="383"/>
      <c r="G55" s="196">
        <v>8</v>
      </c>
      <c r="H55" s="218"/>
      <c r="I55" s="368"/>
      <c r="J55" s="358"/>
      <c r="K55" s="345"/>
      <c r="L55" s="324"/>
      <c r="M55" s="324"/>
      <c r="N55" s="324"/>
      <c r="O55" s="324"/>
      <c r="P55" s="134"/>
      <c r="Q55" s="134"/>
      <c r="R55" s="134"/>
      <c r="S55" s="134"/>
      <c r="T55" s="134"/>
      <c r="U55" s="134"/>
      <c r="V55" s="134"/>
      <c r="W55" s="134"/>
      <c r="X55" s="134"/>
      <c r="Y55" s="134"/>
      <c r="Z55" s="134"/>
    </row>
    <row r="56" spans="1:26" ht="70.5" customHeight="1">
      <c r="A56" s="192"/>
      <c r="B56" s="384" t="str">
        <f>+LEFT(C56,3)</f>
        <v>1.4</v>
      </c>
      <c r="C56" s="384" t="s">
        <v>139</v>
      </c>
      <c r="D56" s="387" t="s">
        <v>140</v>
      </c>
      <c r="E56" s="350" t="s">
        <v>769</v>
      </c>
      <c r="F56" s="353">
        <v>3</v>
      </c>
      <c r="G56" s="205">
        <v>1</v>
      </c>
      <c r="H56" s="213" t="s">
        <v>141</v>
      </c>
      <c r="I56" s="350" t="s">
        <v>770</v>
      </c>
      <c r="J56" s="353">
        <v>3</v>
      </c>
      <c r="K56" s="340" t="str">
        <f>+IF(OR(ISBLANK(F56),ISBLANK(J56)),"",IF(OR(AND(F56=1,J56=1),AND(F56=1,J56=2),AND(F56=1,J56=3)),"Deficiencia de control mayor (diseño y ejecución)",IF(OR(AND(F56=2,J56=2),AND(F56=3,J56=1),AND(F56=3,J56=2),AND(F56=2,J56=1)),"Deficiencia de control (diseño o ejecución)",IF(AND(F56=2,J56=3),"Oportunidad de mejora","Mantenimiento del control"))))</f>
        <v>Mantenimiento del control</v>
      </c>
      <c r="L56" s="327">
        <f>+IF(K56="",0,IF(K56="Deficiencia de control mayor (diseño y ejecución)",4,IF(K56="Deficiencia de control (diseño o ejecución)",20,IF(K56="Oportunidad de mejora",40,60))))</f>
        <v>60</v>
      </c>
      <c r="M56" s="327">
        <v>6.6909999999999997E-2</v>
      </c>
      <c r="N56" s="336">
        <f>+L56+M56</f>
        <v>60.06691</v>
      </c>
      <c r="O56" s="339"/>
      <c r="P56" s="134"/>
      <c r="Q56" s="134"/>
      <c r="R56" s="134"/>
      <c r="S56" s="134"/>
      <c r="T56" s="134"/>
      <c r="U56" s="134"/>
      <c r="V56" s="134"/>
      <c r="W56" s="134"/>
      <c r="X56" s="134"/>
      <c r="Y56" s="134"/>
      <c r="Z56" s="134"/>
    </row>
    <row r="57" spans="1:26" ht="94.5" customHeight="1">
      <c r="A57" s="192"/>
      <c r="B57" s="385"/>
      <c r="C57" s="385"/>
      <c r="D57" s="382"/>
      <c r="E57" s="351"/>
      <c r="F57" s="354"/>
      <c r="G57" s="206">
        <v>2</v>
      </c>
      <c r="H57" s="214" t="s">
        <v>142</v>
      </c>
      <c r="I57" s="351"/>
      <c r="J57" s="354"/>
      <c r="K57" s="341"/>
      <c r="L57" s="324"/>
      <c r="M57" s="324"/>
      <c r="N57" s="324"/>
      <c r="O57" s="324"/>
      <c r="P57" s="134"/>
      <c r="Q57" s="134"/>
      <c r="R57" s="134"/>
      <c r="S57" s="134"/>
      <c r="T57" s="134"/>
      <c r="U57" s="134"/>
      <c r="V57" s="134"/>
      <c r="W57" s="134"/>
      <c r="X57" s="134"/>
      <c r="Y57" s="134"/>
      <c r="Z57" s="134"/>
    </row>
    <row r="58" spans="1:26" ht="66" customHeight="1">
      <c r="A58" s="192"/>
      <c r="B58" s="385"/>
      <c r="C58" s="385"/>
      <c r="D58" s="382"/>
      <c r="E58" s="351"/>
      <c r="F58" s="354"/>
      <c r="G58" s="206">
        <v>3</v>
      </c>
      <c r="H58" s="214" t="s">
        <v>143</v>
      </c>
      <c r="I58" s="351"/>
      <c r="J58" s="354"/>
      <c r="K58" s="341"/>
      <c r="L58" s="324"/>
      <c r="M58" s="324"/>
      <c r="N58" s="324"/>
      <c r="O58" s="324"/>
      <c r="P58" s="134"/>
      <c r="Q58" s="134"/>
      <c r="R58" s="134"/>
      <c r="S58" s="134"/>
      <c r="T58" s="134"/>
      <c r="U58" s="134"/>
      <c r="V58" s="134"/>
      <c r="W58" s="134"/>
      <c r="X58" s="134"/>
      <c r="Y58" s="134"/>
      <c r="Z58" s="134"/>
    </row>
    <row r="59" spans="1:26" ht="75" customHeight="1">
      <c r="A59" s="192"/>
      <c r="B59" s="385"/>
      <c r="C59" s="385"/>
      <c r="D59" s="382"/>
      <c r="E59" s="351"/>
      <c r="F59" s="354"/>
      <c r="G59" s="206">
        <v>4</v>
      </c>
      <c r="H59" s="235" t="s">
        <v>712</v>
      </c>
      <c r="I59" s="351"/>
      <c r="J59" s="354"/>
      <c r="K59" s="341"/>
      <c r="L59" s="324"/>
      <c r="M59" s="324"/>
      <c r="N59" s="324"/>
      <c r="O59" s="324"/>
      <c r="P59" s="134"/>
      <c r="Q59" s="134"/>
      <c r="R59" s="134"/>
      <c r="S59" s="134"/>
      <c r="T59" s="134"/>
      <c r="U59" s="134"/>
      <c r="V59" s="134"/>
      <c r="W59" s="134"/>
      <c r="X59" s="134"/>
      <c r="Y59" s="134"/>
      <c r="Z59" s="134"/>
    </row>
    <row r="60" spans="1:26" ht="81" customHeight="1">
      <c r="A60" s="192"/>
      <c r="B60" s="385"/>
      <c r="C60" s="385"/>
      <c r="D60" s="382"/>
      <c r="E60" s="351"/>
      <c r="F60" s="354"/>
      <c r="G60" s="206">
        <v>5</v>
      </c>
      <c r="H60" s="214" t="s">
        <v>753</v>
      </c>
      <c r="I60" s="351"/>
      <c r="J60" s="354"/>
      <c r="K60" s="341"/>
      <c r="L60" s="324"/>
      <c r="M60" s="324"/>
      <c r="N60" s="324"/>
      <c r="O60" s="324"/>
      <c r="P60" s="134"/>
      <c r="Q60" s="134"/>
      <c r="R60" s="134"/>
      <c r="S60" s="134"/>
      <c r="T60" s="134"/>
      <c r="U60" s="134"/>
      <c r="V60" s="134"/>
      <c r="W60" s="134"/>
      <c r="X60" s="134"/>
      <c r="Y60" s="134"/>
      <c r="Z60" s="134"/>
    </row>
    <row r="61" spans="1:26" ht="14.5" thickBot="1">
      <c r="A61" s="192"/>
      <c r="B61" s="385"/>
      <c r="C61" s="385"/>
      <c r="D61" s="382"/>
      <c r="E61" s="351"/>
      <c r="F61" s="354"/>
      <c r="G61" s="206">
        <v>6</v>
      </c>
      <c r="H61" s="235"/>
      <c r="I61" s="351"/>
      <c r="J61" s="354"/>
      <c r="K61" s="341"/>
      <c r="L61" s="324"/>
      <c r="M61" s="324"/>
      <c r="N61" s="324"/>
      <c r="O61" s="324"/>
      <c r="P61" s="134"/>
      <c r="Q61" s="134"/>
      <c r="R61" s="134"/>
      <c r="S61" s="134"/>
      <c r="T61" s="134"/>
      <c r="U61" s="134"/>
      <c r="V61" s="134"/>
      <c r="W61" s="134"/>
      <c r="X61" s="134"/>
      <c r="Y61" s="134"/>
      <c r="Z61" s="134"/>
    </row>
    <row r="62" spans="1:26" ht="15.75" hidden="1" customHeight="1">
      <c r="A62" s="192"/>
      <c r="B62" s="385"/>
      <c r="C62" s="385"/>
      <c r="D62" s="382"/>
      <c r="E62" s="351"/>
      <c r="F62" s="354"/>
      <c r="G62" s="206">
        <v>7</v>
      </c>
      <c r="H62" s="235"/>
      <c r="I62" s="351"/>
      <c r="J62" s="354"/>
      <c r="K62" s="341"/>
      <c r="L62" s="324"/>
      <c r="M62" s="324"/>
      <c r="N62" s="324"/>
      <c r="O62" s="324"/>
      <c r="P62" s="134"/>
      <c r="Q62" s="134"/>
      <c r="R62" s="134"/>
      <c r="S62" s="134"/>
      <c r="T62" s="134"/>
      <c r="U62" s="134"/>
      <c r="V62" s="134"/>
      <c r="W62" s="134"/>
      <c r="X62" s="134"/>
      <c r="Y62" s="134"/>
      <c r="Z62" s="134"/>
    </row>
    <row r="63" spans="1:26" ht="15.75" hidden="1" customHeight="1">
      <c r="A63" s="192"/>
      <c r="B63" s="386"/>
      <c r="C63" s="386"/>
      <c r="D63" s="383"/>
      <c r="E63" s="352"/>
      <c r="F63" s="355"/>
      <c r="G63" s="207">
        <v>8</v>
      </c>
      <c r="H63" s="236"/>
      <c r="I63" s="352"/>
      <c r="J63" s="355"/>
      <c r="K63" s="342"/>
      <c r="L63" s="324"/>
      <c r="M63" s="324"/>
      <c r="N63" s="324"/>
      <c r="O63" s="324"/>
      <c r="P63" s="134"/>
      <c r="Q63" s="134"/>
      <c r="R63" s="134"/>
      <c r="S63" s="134"/>
      <c r="T63" s="134"/>
      <c r="U63" s="134"/>
      <c r="V63" s="134"/>
      <c r="W63" s="134"/>
      <c r="X63" s="134"/>
      <c r="Y63" s="134"/>
      <c r="Z63" s="134"/>
    </row>
    <row r="64" spans="1:26" ht="46.5" customHeight="1">
      <c r="A64" s="192"/>
      <c r="B64" s="384" t="str">
        <f>+LEFT(C64,3)</f>
        <v>1.5</v>
      </c>
      <c r="C64" s="384" t="s">
        <v>144</v>
      </c>
      <c r="D64" s="387" t="s">
        <v>145</v>
      </c>
      <c r="E64" s="350" t="s">
        <v>841</v>
      </c>
      <c r="F64" s="353">
        <v>3</v>
      </c>
      <c r="G64" s="205">
        <v>1</v>
      </c>
      <c r="H64" s="213" t="s">
        <v>146</v>
      </c>
      <c r="I64" s="350" t="s">
        <v>878</v>
      </c>
      <c r="J64" s="356">
        <v>2</v>
      </c>
      <c r="K64" s="343" t="str">
        <f>+IF(OR(ISBLANK(F64),ISBLANK(J64)),"",IF(OR(AND(F64=1,J64=1),AND(F64=1,J64=2),AND(F64=1,J64=3)),"Deficiencia de control mayor (diseño y ejecución)",IF(OR(AND(F64=2,J64=2),AND(F64=3,J64=1),AND(F64=3,J64=2),AND(F64=2,J64=1)),"Deficiencia de control (diseño o ejecución)",IF(AND(F64=2,J64=3),"Oportunidad de mejora","Mantenimiento del control"))))</f>
        <v>Deficiencia de control (diseño o ejecución)</v>
      </c>
      <c r="L64" s="327">
        <f>+IF(K64="",0,IF(K64="Deficiencia de control mayor (diseño y ejecución)",4,IF(K64="Deficiencia de control (diseño o ejecución)",20,IF(K64="Oportunidad de mejora",40,60))))</f>
        <v>20</v>
      </c>
      <c r="M64" s="327">
        <v>7.3568999999999996E-2</v>
      </c>
      <c r="N64" s="328">
        <f>+L64+M64</f>
        <v>20.073568999999999</v>
      </c>
      <c r="O64" s="325"/>
      <c r="P64" s="134"/>
      <c r="Q64" s="134"/>
      <c r="R64" s="134"/>
      <c r="S64" s="134"/>
      <c r="T64" s="134"/>
      <c r="U64" s="134"/>
      <c r="V64" s="134"/>
      <c r="W64" s="134"/>
      <c r="X64" s="134"/>
      <c r="Y64" s="134"/>
      <c r="Z64" s="134"/>
    </row>
    <row r="65" spans="1:26" ht="95.25" customHeight="1">
      <c r="A65" s="192"/>
      <c r="B65" s="385"/>
      <c r="C65" s="385"/>
      <c r="D65" s="382"/>
      <c r="E65" s="351"/>
      <c r="F65" s="354"/>
      <c r="G65" s="206">
        <v>2</v>
      </c>
      <c r="H65" s="214" t="s">
        <v>670</v>
      </c>
      <c r="I65" s="351"/>
      <c r="J65" s="357"/>
      <c r="K65" s="344"/>
      <c r="L65" s="324"/>
      <c r="M65" s="324"/>
      <c r="N65" s="324"/>
      <c r="O65" s="324"/>
      <c r="P65" s="134"/>
      <c r="Q65" s="134"/>
      <c r="R65" s="134"/>
      <c r="S65" s="134"/>
      <c r="T65" s="134"/>
      <c r="U65" s="134"/>
      <c r="V65" s="134"/>
      <c r="W65" s="134"/>
      <c r="X65" s="134"/>
      <c r="Y65" s="134"/>
      <c r="Z65" s="134"/>
    </row>
    <row r="66" spans="1:26" ht="42">
      <c r="A66" s="192"/>
      <c r="B66" s="385"/>
      <c r="C66" s="385"/>
      <c r="D66" s="382"/>
      <c r="E66" s="351"/>
      <c r="F66" s="354"/>
      <c r="G66" s="206">
        <v>3</v>
      </c>
      <c r="H66" s="214" t="s">
        <v>827</v>
      </c>
      <c r="I66" s="351"/>
      <c r="J66" s="357"/>
      <c r="K66" s="344"/>
      <c r="L66" s="324"/>
      <c r="M66" s="324"/>
      <c r="N66" s="324"/>
      <c r="O66" s="324"/>
      <c r="P66" s="134"/>
      <c r="Q66" s="134"/>
      <c r="R66" s="134"/>
      <c r="S66" s="134"/>
      <c r="T66" s="134"/>
      <c r="U66" s="134"/>
      <c r="V66" s="134"/>
      <c r="W66" s="134"/>
      <c r="X66" s="134"/>
      <c r="Y66" s="134"/>
      <c r="Z66" s="134"/>
    </row>
    <row r="67" spans="1:26" ht="52.5" customHeight="1">
      <c r="A67" s="192"/>
      <c r="B67" s="385"/>
      <c r="C67" s="385"/>
      <c r="D67" s="382"/>
      <c r="E67" s="351"/>
      <c r="F67" s="354"/>
      <c r="G67" s="206">
        <v>4</v>
      </c>
      <c r="H67" s="214" t="s">
        <v>755</v>
      </c>
      <c r="I67" s="351"/>
      <c r="J67" s="357"/>
      <c r="K67" s="344"/>
      <c r="L67" s="324"/>
      <c r="M67" s="324"/>
      <c r="N67" s="324"/>
      <c r="O67" s="324"/>
      <c r="P67" s="134"/>
      <c r="Q67" s="134"/>
      <c r="R67" s="134"/>
      <c r="S67" s="134"/>
      <c r="T67" s="134"/>
      <c r="U67" s="134"/>
      <c r="V67" s="134"/>
      <c r="W67" s="134"/>
      <c r="X67" s="134"/>
      <c r="Y67" s="134"/>
      <c r="Z67" s="134"/>
    </row>
    <row r="68" spans="1:26" ht="42" customHeight="1">
      <c r="A68" s="192"/>
      <c r="B68" s="385"/>
      <c r="C68" s="385"/>
      <c r="D68" s="382"/>
      <c r="E68" s="351"/>
      <c r="F68" s="354"/>
      <c r="G68" s="206">
        <v>5</v>
      </c>
      <c r="H68" s="273" t="s">
        <v>828</v>
      </c>
      <c r="I68" s="351"/>
      <c r="J68" s="357"/>
      <c r="K68" s="344"/>
      <c r="L68" s="324"/>
      <c r="M68" s="324"/>
      <c r="N68" s="324"/>
      <c r="O68" s="324"/>
      <c r="P68" s="134"/>
      <c r="Q68" s="134"/>
      <c r="R68" s="134"/>
      <c r="S68" s="134"/>
      <c r="T68" s="134"/>
      <c r="U68" s="134"/>
      <c r="V68" s="134"/>
      <c r="W68" s="134"/>
      <c r="X68" s="134"/>
      <c r="Y68" s="134"/>
      <c r="Z68" s="134"/>
    </row>
    <row r="69" spans="1:26" ht="37.5" customHeight="1">
      <c r="A69" s="192"/>
      <c r="B69" s="385"/>
      <c r="C69" s="385"/>
      <c r="D69" s="382"/>
      <c r="E69" s="351"/>
      <c r="F69" s="354"/>
      <c r="G69" s="206">
        <v>6</v>
      </c>
      <c r="H69" s="235" t="s">
        <v>829</v>
      </c>
      <c r="I69" s="351"/>
      <c r="J69" s="357"/>
      <c r="K69" s="344"/>
      <c r="L69" s="324"/>
      <c r="M69" s="324"/>
      <c r="N69" s="324"/>
      <c r="O69" s="324"/>
      <c r="P69" s="134"/>
      <c r="Q69" s="134"/>
      <c r="R69" s="134"/>
      <c r="S69" s="134"/>
      <c r="T69" s="134"/>
      <c r="U69" s="134"/>
      <c r="V69" s="134"/>
      <c r="W69" s="134"/>
      <c r="X69" s="134"/>
      <c r="Y69" s="134"/>
      <c r="Z69" s="134"/>
    </row>
    <row r="70" spans="1:26" ht="15.75" customHeight="1">
      <c r="A70" s="192"/>
      <c r="B70" s="385"/>
      <c r="C70" s="385"/>
      <c r="D70" s="382"/>
      <c r="E70" s="351"/>
      <c r="F70" s="354"/>
      <c r="G70" s="206">
        <v>7</v>
      </c>
      <c r="H70" s="235"/>
      <c r="I70" s="351"/>
      <c r="J70" s="357"/>
      <c r="K70" s="344"/>
      <c r="L70" s="324"/>
      <c r="M70" s="324"/>
      <c r="N70" s="324"/>
      <c r="O70" s="324"/>
      <c r="P70" s="134"/>
      <c r="Q70" s="134"/>
      <c r="R70" s="134"/>
      <c r="S70" s="134"/>
      <c r="T70" s="134"/>
      <c r="U70" s="134"/>
      <c r="V70" s="134"/>
      <c r="W70" s="134"/>
      <c r="X70" s="134"/>
      <c r="Y70" s="134"/>
      <c r="Z70" s="134"/>
    </row>
    <row r="71" spans="1:26" ht="27" customHeight="1" thickBot="1">
      <c r="A71" s="192"/>
      <c r="B71" s="386"/>
      <c r="C71" s="386"/>
      <c r="D71" s="383"/>
      <c r="E71" s="352"/>
      <c r="F71" s="355"/>
      <c r="G71" s="207">
        <v>8</v>
      </c>
      <c r="H71" s="236"/>
      <c r="I71" s="352"/>
      <c r="J71" s="358"/>
      <c r="K71" s="345"/>
      <c r="L71" s="324"/>
      <c r="M71" s="324"/>
      <c r="N71" s="324"/>
      <c r="O71" s="324"/>
      <c r="P71" s="134"/>
      <c r="Q71" s="134"/>
      <c r="R71" s="134"/>
      <c r="S71" s="134"/>
      <c r="T71" s="134"/>
      <c r="U71" s="134"/>
      <c r="V71" s="134"/>
      <c r="W71" s="134"/>
      <c r="X71" s="134"/>
      <c r="Y71" s="134"/>
      <c r="Z71" s="134"/>
    </row>
    <row r="72" spans="1:26" ht="36.75" customHeight="1">
      <c r="A72" s="134"/>
      <c r="B72" s="399"/>
      <c r="C72" s="399" t="s">
        <v>147</v>
      </c>
      <c r="D72" s="349" t="s">
        <v>8</v>
      </c>
      <c r="E72" s="400" t="s">
        <v>113</v>
      </c>
      <c r="F72" s="346" t="s">
        <v>148</v>
      </c>
      <c r="G72" s="359" t="s">
        <v>115</v>
      </c>
      <c r="H72" s="301"/>
      <c r="I72" s="360"/>
      <c r="J72" s="346" t="s">
        <v>116</v>
      </c>
      <c r="K72" s="346" t="s">
        <v>149</v>
      </c>
      <c r="L72" s="337"/>
      <c r="M72" s="337"/>
      <c r="N72" s="338"/>
      <c r="O72" s="326"/>
      <c r="P72" s="134"/>
      <c r="Q72" s="134"/>
      <c r="R72" s="134"/>
      <c r="S72" s="134"/>
      <c r="T72" s="134"/>
      <c r="U72" s="134"/>
      <c r="V72" s="134"/>
      <c r="W72" s="134"/>
      <c r="X72" s="134"/>
      <c r="Y72" s="134"/>
      <c r="Z72" s="134"/>
    </row>
    <row r="73" spans="1:26" ht="29.25" customHeight="1">
      <c r="A73" s="134"/>
      <c r="B73" s="347"/>
      <c r="C73" s="347"/>
      <c r="D73" s="347"/>
      <c r="E73" s="347"/>
      <c r="F73" s="347"/>
      <c r="G73" s="348" t="s">
        <v>13</v>
      </c>
      <c r="H73" s="349" t="s">
        <v>15</v>
      </c>
      <c r="I73" s="349" t="s">
        <v>150</v>
      </c>
      <c r="J73" s="347"/>
      <c r="K73" s="347"/>
      <c r="L73" s="324"/>
      <c r="M73" s="324"/>
      <c r="N73" s="324"/>
      <c r="O73" s="324"/>
      <c r="P73" s="134"/>
      <c r="Q73" s="134"/>
      <c r="R73" s="134"/>
      <c r="S73" s="134"/>
      <c r="T73" s="134"/>
      <c r="U73" s="134"/>
      <c r="V73" s="134"/>
      <c r="W73" s="134"/>
      <c r="X73" s="134"/>
      <c r="Y73" s="134"/>
      <c r="Z73" s="134"/>
    </row>
    <row r="74" spans="1:26" ht="72.75" customHeight="1" thickBot="1">
      <c r="A74" s="134"/>
      <c r="B74" s="347"/>
      <c r="C74" s="347"/>
      <c r="D74" s="361"/>
      <c r="E74" s="361"/>
      <c r="F74" s="347"/>
      <c r="G74" s="347"/>
      <c r="H74" s="347"/>
      <c r="I74" s="361"/>
      <c r="J74" s="347"/>
      <c r="K74" s="347"/>
      <c r="L74" s="324"/>
      <c r="M74" s="324"/>
      <c r="N74" s="324"/>
      <c r="O74" s="324"/>
      <c r="P74" s="134"/>
      <c r="Q74" s="134"/>
      <c r="R74" s="134"/>
      <c r="S74" s="134"/>
      <c r="T74" s="134"/>
      <c r="U74" s="134"/>
      <c r="V74" s="134"/>
      <c r="W74" s="134"/>
      <c r="X74" s="134"/>
      <c r="Y74" s="134"/>
      <c r="Z74" s="134"/>
    </row>
    <row r="75" spans="1:26" ht="86.25" customHeight="1">
      <c r="A75" s="192"/>
      <c r="B75" s="384" t="str">
        <f>+LEFT(C75,3)</f>
        <v>2.1</v>
      </c>
      <c r="C75" s="384" t="s">
        <v>151</v>
      </c>
      <c r="D75" s="387" t="s">
        <v>152</v>
      </c>
      <c r="E75" s="366" t="s">
        <v>153</v>
      </c>
      <c r="F75" s="381">
        <v>3</v>
      </c>
      <c r="G75" s="197">
        <v>1</v>
      </c>
      <c r="H75" s="209" t="s">
        <v>154</v>
      </c>
      <c r="I75" s="350" t="s">
        <v>844</v>
      </c>
      <c r="J75" s="356">
        <v>3</v>
      </c>
      <c r="K75" s="343" t="str">
        <f>+IF(OR(ISBLANK(F75),ISBLANK(J75)),"",IF(OR(AND(F75=1,J75=1),AND(F75=1,J75=2),AND(F75=1,J75=3)),"Deficiencia de control mayor (diseño y ejecución)",IF(OR(AND(F75=2,J75=2),AND(F75=3,J75=1),AND(F75=3,J75=2),AND(F75=2,J75=1)),"Deficiencia de control (diseño o ejecución)",IF(AND(F75=2,J75=3),"Oportunidad de mejora","Mantenimiento del control"))))</f>
        <v>Mantenimiento del control</v>
      </c>
      <c r="L75" s="327">
        <f>+IF(K75="",0,IF(K75="Deficiencia de control mayor (diseño y ejecución)",4,IF(K75="Deficiencia de control (diseño o ejecución)",20,IF(K75="Oportunidad de mejora",40,60))))</f>
        <v>60</v>
      </c>
      <c r="M75" s="327">
        <v>8.8965299999999997E-2</v>
      </c>
      <c r="N75" s="328">
        <f>+L75+M75</f>
        <v>60.088965299999998</v>
      </c>
      <c r="O75" s="325"/>
      <c r="P75" s="134"/>
      <c r="Q75" s="134"/>
      <c r="R75" s="134"/>
      <c r="S75" s="134"/>
      <c r="T75" s="134"/>
      <c r="U75" s="134"/>
      <c r="V75" s="134"/>
      <c r="W75" s="134"/>
      <c r="X75" s="134"/>
      <c r="Y75" s="134"/>
      <c r="Z75" s="134"/>
    </row>
    <row r="76" spans="1:26" ht="50.25" customHeight="1">
      <c r="A76" s="192"/>
      <c r="B76" s="385"/>
      <c r="C76" s="385"/>
      <c r="D76" s="382"/>
      <c r="E76" s="379"/>
      <c r="F76" s="382"/>
      <c r="G76" s="194">
        <v>2</v>
      </c>
      <c r="H76" s="210" t="s">
        <v>155</v>
      </c>
      <c r="I76" s="391"/>
      <c r="J76" s="357"/>
      <c r="K76" s="344"/>
      <c r="L76" s="324"/>
      <c r="M76" s="324"/>
      <c r="N76" s="324"/>
      <c r="O76" s="324"/>
      <c r="P76" s="134"/>
      <c r="Q76" s="134"/>
      <c r="R76" s="134"/>
      <c r="S76" s="134"/>
      <c r="T76" s="134"/>
      <c r="U76" s="134"/>
      <c r="V76" s="134"/>
      <c r="W76" s="134"/>
      <c r="X76" s="134"/>
      <c r="Y76" s="134"/>
      <c r="Z76" s="134"/>
    </row>
    <row r="77" spans="1:26" ht="84.75" customHeight="1">
      <c r="A77" s="192"/>
      <c r="B77" s="385"/>
      <c r="C77" s="385"/>
      <c r="D77" s="382"/>
      <c r="E77" s="379"/>
      <c r="F77" s="382"/>
      <c r="G77" s="194">
        <v>3</v>
      </c>
      <c r="H77" s="210" t="s">
        <v>156</v>
      </c>
      <c r="I77" s="391"/>
      <c r="J77" s="357"/>
      <c r="K77" s="344"/>
      <c r="L77" s="324"/>
      <c r="M77" s="324"/>
      <c r="N77" s="324"/>
      <c r="O77" s="324"/>
      <c r="P77" s="134"/>
      <c r="Q77" s="134"/>
      <c r="R77" s="134"/>
      <c r="S77" s="134"/>
      <c r="T77" s="134"/>
      <c r="U77" s="134"/>
      <c r="V77" s="134"/>
      <c r="W77" s="134"/>
      <c r="X77" s="134"/>
      <c r="Y77" s="134"/>
      <c r="Z77" s="134"/>
    </row>
    <row r="78" spans="1:26" ht="18.75" customHeight="1" thickBot="1">
      <c r="A78" s="192"/>
      <c r="B78" s="385"/>
      <c r="C78" s="385"/>
      <c r="D78" s="382"/>
      <c r="E78" s="379"/>
      <c r="F78" s="382"/>
      <c r="G78" s="194">
        <v>4</v>
      </c>
      <c r="H78" s="217"/>
      <c r="I78" s="391"/>
      <c r="J78" s="357"/>
      <c r="K78" s="344"/>
      <c r="L78" s="324"/>
      <c r="M78" s="324"/>
      <c r="N78" s="324"/>
      <c r="O78" s="324"/>
      <c r="P78" s="134"/>
      <c r="Q78" s="134"/>
      <c r="R78" s="134"/>
      <c r="S78" s="134"/>
      <c r="T78" s="134"/>
      <c r="U78" s="134"/>
      <c r="V78" s="134"/>
      <c r="W78" s="134"/>
      <c r="X78" s="134"/>
      <c r="Y78" s="134"/>
      <c r="Z78" s="134"/>
    </row>
    <row r="79" spans="1:26" ht="10.5" hidden="1" customHeight="1">
      <c r="A79" s="192"/>
      <c r="B79" s="385"/>
      <c r="C79" s="385"/>
      <c r="D79" s="382"/>
      <c r="E79" s="379"/>
      <c r="F79" s="382"/>
      <c r="G79" s="194">
        <v>5</v>
      </c>
      <c r="H79" s="217"/>
      <c r="I79" s="391"/>
      <c r="J79" s="357"/>
      <c r="K79" s="344"/>
      <c r="L79" s="324"/>
      <c r="M79" s="324"/>
      <c r="N79" s="324"/>
      <c r="O79" s="324"/>
      <c r="P79" s="134"/>
      <c r="Q79" s="134"/>
      <c r="R79" s="134"/>
      <c r="S79" s="134"/>
      <c r="T79" s="134"/>
      <c r="U79" s="134"/>
      <c r="V79" s="134"/>
      <c r="W79" s="134"/>
      <c r="X79" s="134"/>
      <c r="Y79" s="134"/>
      <c r="Z79" s="134"/>
    </row>
    <row r="80" spans="1:26" ht="21" hidden="1" customHeight="1">
      <c r="A80" s="192"/>
      <c r="B80" s="385"/>
      <c r="C80" s="385"/>
      <c r="D80" s="382"/>
      <c r="E80" s="379"/>
      <c r="F80" s="382"/>
      <c r="G80" s="194">
        <v>6</v>
      </c>
      <c r="H80" s="217"/>
      <c r="I80" s="391"/>
      <c r="J80" s="357"/>
      <c r="K80" s="344"/>
      <c r="L80" s="324"/>
      <c r="M80" s="324"/>
      <c r="N80" s="324"/>
      <c r="O80" s="324"/>
      <c r="P80" s="134"/>
      <c r="Q80" s="134"/>
      <c r="R80" s="134"/>
      <c r="S80" s="134"/>
      <c r="T80" s="134"/>
      <c r="U80" s="134"/>
      <c r="V80" s="134"/>
      <c r="W80" s="134"/>
      <c r="X80" s="134"/>
      <c r="Y80" s="134"/>
      <c r="Z80" s="134"/>
    </row>
    <row r="81" spans="1:26" ht="6.75" hidden="1" customHeight="1">
      <c r="A81" s="192"/>
      <c r="B81" s="385"/>
      <c r="C81" s="385"/>
      <c r="D81" s="382"/>
      <c r="E81" s="379"/>
      <c r="F81" s="382"/>
      <c r="G81" s="194">
        <v>7</v>
      </c>
      <c r="H81" s="217"/>
      <c r="I81" s="391"/>
      <c r="J81" s="357"/>
      <c r="K81" s="344"/>
      <c r="L81" s="324"/>
      <c r="M81" s="324"/>
      <c r="N81" s="324"/>
      <c r="O81" s="324"/>
      <c r="P81" s="134"/>
      <c r="Q81" s="134"/>
      <c r="R81" s="134"/>
      <c r="S81" s="134"/>
      <c r="T81" s="134"/>
      <c r="U81" s="134"/>
      <c r="V81" s="134"/>
      <c r="W81" s="134"/>
      <c r="X81" s="134"/>
      <c r="Y81" s="134"/>
      <c r="Z81" s="134"/>
    </row>
    <row r="82" spans="1:26" ht="21" hidden="1" customHeight="1">
      <c r="A82" s="192"/>
      <c r="B82" s="386"/>
      <c r="C82" s="386"/>
      <c r="D82" s="383"/>
      <c r="E82" s="380"/>
      <c r="F82" s="383"/>
      <c r="G82" s="196">
        <v>8</v>
      </c>
      <c r="H82" s="218"/>
      <c r="I82" s="392"/>
      <c r="J82" s="358"/>
      <c r="K82" s="345"/>
      <c r="L82" s="324"/>
      <c r="M82" s="324"/>
      <c r="N82" s="324"/>
      <c r="O82" s="324"/>
      <c r="P82" s="134"/>
      <c r="Q82" s="134"/>
      <c r="R82" s="134"/>
      <c r="S82" s="134"/>
      <c r="T82" s="134"/>
      <c r="U82" s="134"/>
      <c r="V82" s="134"/>
      <c r="W82" s="134"/>
      <c r="X82" s="134"/>
      <c r="Y82" s="134"/>
      <c r="Z82" s="134"/>
    </row>
    <row r="83" spans="1:26" ht="80.25" customHeight="1">
      <c r="A83" s="192"/>
      <c r="B83" s="384" t="str">
        <f>+LEFT(C83,3)</f>
        <v>2.2</v>
      </c>
      <c r="C83" s="395" t="s">
        <v>157</v>
      </c>
      <c r="D83" s="387" t="s">
        <v>158</v>
      </c>
      <c r="E83" s="350" t="s">
        <v>159</v>
      </c>
      <c r="F83" s="353">
        <v>3</v>
      </c>
      <c r="G83" s="205">
        <v>1</v>
      </c>
      <c r="H83" s="213" t="s">
        <v>160</v>
      </c>
      <c r="I83" s="403" t="s">
        <v>879</v>
      </c>
      <c r="J83" s="353">
        <v>3</v>
      </c>
      <c r="K83" s="343" t="str">
        <f>+IF(OR(ISBLANK(F83),ISBLANK(J83)),"",IF(OR(AND(F83=1,J83=1),AND(F83=1,J83=2),AND(F83=1,J83=3)),"Deficiencia de control mayor (diseño y ejecución)",IF(OR(AND(F83=2,J83=2),AND(F83=3,J83=1),AND(F83=3,J83=2),AND(F83=2,J83=1)),"Deficiencia de control (diseño o ejecución)",IF(AND(F83=2,J83=3),"Oportunidad de mejora","Mantenimiento del control"))))</f>
        <v>Mantenimiento del control</v>
      </c>
      <c r="L83" s="327">
        <f>+IF(K83="",0,IF(K83="Deficiencia de control mayor (diseño y ejecución)",4,IF(K83="Deficiencia de control (diseño o ejecución)",20,IF(K83="Oportunidad de mejora",40,60))))</f>
        <v>60</v>
      </c>
      <c r="M83" s="327">
        <v>9.8965300000000006E-2</v>
      </c>
      <c r="N83" s="328">
        <f>+L83+M83</f>
        <v>60.098965300000003</v>
      </c>
      <c r="O83" s="325"/>
      <c r="P83" s="134"/>
      <c r="Q83" s="134"/>
      <c r="R83" s="134"/>
      <c r="S83" s="134"/>
      <c r="T83" s="134"/>
      <c r="U83" s="134"/>
      <c r="V83" s="134"/>
      <c r="W83" s="134"/>
      <c r="X83" s="134"/>
      <c r="Y83" s="134"/>
      <c r="Z83" s="134"/>
    </row>
    <row r="84" spans="1:26" ht="85.5" customHeight="1">
      <c r="A84" s="192"/>
      <c r="B84" s="385"/>
      <c r="C84" s="385"/>
      <c r="D84" s="382"/>
      <c r="E84" s="351"/>
      <c r="F84" s="354"/>
      <c r="G84" s="206">
        <v>2</v>
      </c>
      <c r="H84" s="214" t="s">
        <v>161</v>
      </c>
      <c r="I84" s="351"/>
      <c r="J84" s="354"/>
      <c r="K84" s="344"/>
      <c r="L84" s="324"/>
      <c r="M84" s="324"/>
      <c r="N84" s="324"/>
      <c r="O84" s="324"/>
      <c r="P84" s="134"/>
      <c r="Q84" s="134"/>
      <c r="R84" s="134"/>
      <c r="S84" s="134"/>
      <c r="T84" s="134"/>
      <c r="U84" s="134"/>
      <c r="V84" s="134"/>
      <c r="W84" s="134"/>
      <c r="X84" s="134"/>
      <c r="Y84" s="134"/>
      <c r="Z84" s="134"/>
    </row>
    <row r="85" spans="1:26" ht="43.5" customHeight="1">
      <c r="A85" s="192"/>
      <c r="B85" s="385"/>
      <c r="C85" s="385"/>
      <c r="D85" s="382"/>
      <c r="E85" s="351"/>
      <c r="F85" s="354"/>
      <c r="G85" s="206">
        <v>3</v>
      </c>
      <c r="H85" s="214" t="s">
        <v>162</v>
      </c>
      <c r="I85" s="351"/>
      <c r="J85" s="354"/>
      <c r="K85" s="344"/>
      <c r="L85" s="324"/>
      <c r="M85" s="324"/>
      <c r="N85" s="324"/>
      <c r="O85" s="324"/>
      <c r="P85" s="134"/>
      <c r="Q85" s="134"/>
      <c r="R85" s="134"/>
      <c r="S85" s="134"/>
      <c r="T85" s="134"/>
      <c r="U85" s="134"/>
      <c r="V85" s="134"/>
      <c r="W85" s="134"/>
      <c r="X85" s="134"/>
      <c r="Y85" s="134"/>
      <c r="Z85" s="134"/>
    </row>
    <row r="86" spans="1:26" ht="28">
      <c r="A86" s="192"/>
      <c r="B86" s="385"/>
      <c r="C86" s="385"/>
      <c r="D86" s="382"/>
      <c r="E86" s="351"/>
      <c r="F86" s="354"/>
      <c r="G86" s="206">
        <v>4</v>
      </c>
      <c r="H86" s="214" t="s">
        <v>700</v>
      </c>
      <c r="I86" s="351"/>
      <c r="J86" s="354"/>
      <c r="K86" s="344"/>
      <c r="L86" s="324"/>
      <c r="M86" s="324"/>
      <c r="N86" s="324"/>
      <c r="O86" s="324"/>
      <c r="P86" s="134"/>
      <c r="Q86" s="134"/>
      <c r="R86" s="134"/>
      <c r="S86" s="134"/>
      <c r="T86" s="134"/>
      <c r="U86" s="134"/>
      <c r="V86" s="134"/>
      <c r="W86" s="134"/>
      <c r="X86" s="134"/>
      <c r="Y86" s="134"/>
      <c r="Z86" s="134"/>
    </row>
    <row r="87" spans="1:26" ht="15.75" customHeight="1">
      <c r="A87" s="192"/>
      <c r="B87" s="385"/>
      <c r="C87" s="385"/>
      <c r="D87" s="382"/>
      <c r="E87" s="351"/>
      <c r="F87" s="354"/>
      <c r="G87" s="206">
        <v>5</v>
      </c>
      <c r="H87" s="235"/>
      <c r="I87" s="351"/>
      <c r="J87" s="354"/>
      <c r="K87" s="344"/>
      <c r="L87" s="324"/>
      <c r="M87" s="324"/>
      <c r="N87" s="324"/>
      <c r="O87" s="324"/>
      <c r="P87" s="134"/>
      <c r="Q87" s="134"/>
      <c r="R87" s="134"/>
      <c r="S87" s="134"/>
      <c r="T87" s="134"/>
      <c r="U87" s="134"/>
      <c r="V87" s="134"/>
      <c r="W87" s="134"/>
      <c r="X87" s="134"/>
      <c r="Y87" s="134"/>
      <c r="Z87" s="134"/>
    </row>
    <row r="88" spans="1:26" ht="15.75" customHeight="1">
      <c r="A88" s="192"/>
      <c r="B88" s="385"/>
      <c r="C88" s="385"/>
      <c r="D88" s="382"/>
      <c r="E88" s="351"/>
      <c r="F88" s="354"/>
      <c r="G88" s="206">
        <v>6</v>
      </c>
      <c r="H88" s="235"/>
      <c r="I88" s="351"/>
      <c r="J88" s="354"/>
      <c r="K88" s="344"/>
      <c r="L88" s="324"/>
      <c r="M88" s="324"/>
      <c r="N88" s="324"/>
      <c r="O88" s="324"/>
      <c r="P88" s="134"/>
      <c r="Q88" s="134"/>
      <c r="R88" s="134"/>
      <c r="S88" s="134"/>
      <c r="T88" s="134"/>
      <c r="U88" s="134"/>
      <c r="V88" s="134"/>
      <c r="W88" s="134"/>
      <c r="X88" s="134"/>
      <c r="Y88" s="134"/>
      <c r="Z88" s="134"/>
    </row>
    <row r="89" spans="1:26" ht="12.75" customHeight="1">
      <c r="A89" s="192"/>
      <c r="B89" s="385"/>
      <c r="C89" s="385"/>
      <c r="D89" s="382"/>
      <c r="E89" s="351"/>
      <c r="F89" s="354"/>
      <c r="G89" s="206">
        <v>7</v>
      </c>
      <c r="H89" s="235"/>
      <c r="I89" s="351"/>
      <c r="J89" s="354"/>
      <c r="K89" s="344"/>
      <c r="L89" s="324"/>
      <c r="M89" s="324"/>
      <c r="N89" s="324"/>
      <c r="O89" s="324"/>
      <c r="P89" s="134"/>
      <c r="Q89" s="134"/>
      <c r="R89" s="134"/>
      <c r="S89" s="134"/>
      <c r="T89" s="134"/>
      <c r="U89" s="134"/>
      <c r="V89" s="134"/>
      <c r="W89" s="134"/>
      <c r="X89" s="134"/>
      <c r="Y89" s="134"/>
      <c r="Z89" s="134"/>
    </row>
    <row r="90" spans="1:26" ht="15.75" customHeight="1" thickBot="1">
      <c r="A90" s="192"/>
      <c r="B90" s="386"/>
      <c r="C90" s="386"/>
      <c r="D90" s="383"/>
      <c r="E90" s="352"/>
      <c r="F90" s="355"/>
      <c r="G90" s="207">
        <v>8</v>
      </c>
      <c r="H90" s="236"/>
      <c r="I90" s="352"/>
      <c r="J90" s="355"/>
      <c r="K90" s="345"/>
      <c r="L90" s="324"/>
      <c r="M90" s="324"/>
      <c r="N90" s="324"/>
      <c r="O90" s="324"/>
      <c r="P90" s="134"/>
      <c r="Q90" s="134"/>
      <c r="R90" s="134"/>
      <c r="S90" s="134"/>
      <c r="T90" s="134"/>
      <c r="U90" s="134"/>
      <c r="V90" s="134"/>
      <c r="W90" s="134"/>
      <c r="X90" s="134"/>
      <c r="Y90" s="134"/>
      <c r="Z90" s="134"/>
    </row>
    <row r="91" spans="1:26" ht="95.25" customHeight="1">
      <c r="A91" s="192"/>
      <c r="B91" s="384" t="str">
        <f>+LEFT(C91,3)</f>
        <v>2.3</v>
      </c>
      <c r="C91" s="384" t="s">
        <v>163</v>
      </c>
      <c r="D91" s="387" t="s">
        <v>164</v>
      </c>
      <c r="E91" s="350" t="s">
        <v>725</v>
      </c>
      <c r="F91" s="353">
        <v>3</v>
      </c>
      <c r="G91" s="205">
        <v>1</v>
      </c>
      <c r="H91" s="214" t="s">
        <v>165</v>
      </c>
      <c r="I91" s="350" t="s">
        <v>726</v>
      </c>
      <c r="J91" s="396">
        <v>3</v>
      </c>
      <c r="K91" s="340" t="str">
        <f>+IF(OR(ISBLANK(F91),ISBLANK(J91)),"",IF(OR(AND(F91=1,J91=1),AND(F91=1,J91=2),AND(F91=1,J91=3)),"Deficiencia de control mayor (diseño y ejecución)",IF(OR(AND(F91=2,J91=2),AND(F91=3,J91=1),AND(F91=3,J91=2),AND(F91=2,J91=1)),"Deficiencia de control (diseño o ejecución)",IF(AND(F91=2,J91=3),"Oportunidad de mejora","Mantenimiento del control"))))</f>
        <v>Mantenimiento del control</v>
      </c>
      <c r="L91" s="327">
        <f>+IF(K91="",0,IF(K91="Deficiencia de control mayor (diseño y ejecución)",4,IF(K91="Deficiencia de control (diseño o ejecución)",20,IF(K91="Oportunidad de mejora",40,60))))</f>
        <v>60</v>
      </c>
      <c r="M91" s="327">
        <v>0.15698000000000001</v>
      </c>
      <c r="N91" s="328">
        <f>+L91+M91</f>
        <v>60.156979999999997</v>
      </c>
      <c r="O91" s="325"/>
      <c r="P91" s="134"/>
      <c r="Q91" s="134"/>
      <c r="R91" s="134"/>
      <c r="S91" s="134"/>
      <c r="T91" s="134"/>
      <c r="U91" s="134"/>
      <c r="V91" s="134"/>
      <c r="W91" s="134"/>
      <c r="X91" s="134"/>
      <c r="Y91" s="134"/>
      <c r="Z91" s="134"/>
    </row>
    <row r="92" spans="1:26" ht="83.25" customHeight="1">
      <c r="A92" s="192"/>
      <c r="B92" s="385"/>
      <c r="C92" s="385"/>
      <c r="D92" s="382"/>
      <c r="E92" s="391"/>
      <c r="F92" s="354"/>
      <c r="G92" s="206">
        <v>2</v>
      </c>
      <c r="H92" s="214" t="s">
        <v>166</v>
      </c>
      <c r="I92" s="351"/>
      <c r="J92" s="397"/>
      <c r="K92" s="341"/>
      <c r="L92" s="324"/>
      <c r="M92" s="324"/>
      <c r="N92" s="324"/>
      <c r="O92" s="324"/>
      <c r="P92" s="134"/>
      <c r="Q92" s="134"/>
      <c r="R92" s="134"/>
      <c r="S92" s="134"/>
      <c r="T92" s="134"/>
      <c r="U92" s="134"/>
      <c r="V92" s="134"/>
      <c r="W92" s="134"/>
      <c r="X92" s="134"/>
      <c r="Y92" s="134"/>
      <c r="Z92" s="134"/>
    </row>
    <row r="93" spans="1:26" ht="90" customHeight="1">
      <c r="A93" s="192"/>
      <c r="B93" s="385"/>
      <c r="C93" s="385"/>
      <c r="D93" s="382"/>
      <c r="E93" s="391"/>
      <c r="F93" s="354"/>
      <c r="G93" s="206">
        <v>3</v>
      </c>
      <c r="H93" s="214" t="s">
        <v>167</v>
      </c>
      <c r="I93" s="351"/>
      <c r="J93" s="397"/>
      <c r="K93" s="341"/>
      <c r="L93" s="324"/>
      <c r="M93" s="324"/>
      <c r="N93" s="324"/>
      <c r="O93" s="324"/>
      <c r="P93" s="134"/>
      <c r="Q93" s="134"/>
      <c r="R93" s="134"/>
      <c r="S93" s="134"/>
      <c r="T93" s="134"/>
      <c r="U93" s="134"/>
      <c r="V93" s="134"/>
      <c r="W93" s="134"/>
      <c r="X93" s="134"/>
      <c r="Y93" s="134"/>
      <c r="Z93" s="134"/>
    </row>
    <row r="94" spans="1:26" ht="60.75" customHeight="1">
      <c r="A94" s="192"/>
      <c r="B94" s="385"/>
      <c r="C94" s="385"/>
      <c r="D94" s="382"/>
      <c r="E94" s="391"/>
      <c r="F94" s="354"/>
      <c r="G94" s="206">
        <v>4</v>
      </c>
      <c r="H94" s="214" t="s">
        <v>168</v>
      </c>
      <c r="I94" s="351"/>
      <c r="J94" s="397"/>
      <c r="K94" s="341"/>
      <c r="L94" s="324"/>
      <c r="M94" s="324"/>
      <c r="N94" s="324"/>
      <c r="O94" s="324"/>
      <c r="P94" s="134"/>
      <c r="Q94" s="134"/>
      <c r="R94" s="134"/>
      <c r="S94" s="134"/>
      <c r="T94" s="134"/>
      <c r="U94" s="134"/>
      <c r="V94" s="134"/>
      <c r="W94" s="134"/>
      <c r="X94" s="134"/>
      <c r="Y94" s="134"/>
      <c r="Z94" s="134"/>
    </row>
    <row r="95" spans="1:26" ht="25">
      <c r="A95" s="192"/>
      <c r="B95" s="385"/>
      <c r="C95" s="385"/>
      <c r="D95" s="382"/>
      <c r="E95" s="391"/>
      <c r="F95" s="354"/>
      <c r="G95" s="206">
        <v>5</v>
      </c>
      <c r="H95" s="238" t="s">
        <v>700</v>
      </c>
      <c r="I95" s="351"/>
      <c r="J95" s="397"/>
      <c r="K95" s="341"/>
      <c r="L95" s="324"/>
      <c r="M95" s="324"/>
      <c r="N95" s="324"/>
      <c r="O95" s="324"/>
      <c r="P95" s="134"/>
      <c r="Q95" s="134"/>
      <c r="R95" s="134"/>
      <c r="S95" s="134"/>
      <c r="T95" s="134"/>
      <c r="U95" s="134"/>
      <c r="V95" s="134"/>
      <c r="W95" s="134"/>
      <c r="X95" s="134"/>
      <c r="Y95" s="134"/>
      <c r="Z95" s="134"/>
    </row>
    <row r="96" spans="1:26" ht="21" customHeight="1">
      <c r="A96" s="192"/>
      <c r="B96" s="385"/>
      <c r="C96" s="385"/>
      <c r="D96" s="382"/>
      <c r="E96" s="391"/>
      <c r="F96" s="354"/>
      <c r="G96" s="206">
        <v>6</v>
      </c>
      <c r="H96" s="235"/>
      <c r="I96" s="351"/>
      <c r="J96" s="397"/>
      <c r="K96" s="341"/>
      <c r="L96" s="324"/>
      <c r="M96" s="324"/>
      <c r="N96" s="324"/>
      <c r="O96" s="324"/>
      <c r="P96" s="134"/>
      <c r="Q96" s="134"/>
      <c r="R96" s="134"/>
      <c r="S96" s="134"/>
      <c r="T96" s="134"/>
      <c r="U96" s="134"/>
      <c r="V96" s="134"/>
      <c r="W96" s="134"/>
      <c r="X96" s="134"/>
      <c r="Y96" s="134"/>
      <c r="Z96" s="134"/>
    </row>
    <row r="97" spans="1:26" ht="2.25" customHeight="1" thickBot="1">
      <c r="A97" s="192"/>
      <c r="B97" s="385"/>
      <c r="C97" s="385"/>
      <c r="D97" s="382"/>
      <c r="E97" s="391"/>
      <c r="F97" s="354"/>
      <c r="G97" s="206">
        <v>7</v>
      </c>
      <c r="H97" s="235"/>
      <c r="I97" s="351"/>
      <c r="J97" s="397"/>
      <c r="K97" s="341"/>
      <c r="L97" s="324"/>
      <c r="M97" s="324"/>
      <c r="N97" s="324"/>
      <c r="O97" s="324"/>
      <c r="P97" s="134"/>
      <c r="Q97" s="134"/>
      <c r="R97" s="134"/>
      <c r="S97" s="134"/>
      <c r="T97" s="134"/>
      <c r="U97" s="134"/>
      <c r="V97" s="134"/>
      <c r="W97" s="134"/>
      <c r="X97" s="134"/>
      <c r="Y97" s="134"/>
      <c r="Z97" s="134"/>
    </row>
    <row r="98" spans="1:26" ht="21" hidden="1" customHeight="1">
      <c r="A98" s="192"/>
      <c r="B98" s="386"/>
      <c r="C98" s="386"/>
      <c r="D98" s="383"/>
      <c r="E98" s="392"/>
      <c r="F98" s="355"/>
      <c r="G98" s="207">
        <v>8</v>
      </c>
      <c r="H98" s="236"/>
      <c r="I98" s="352"/>
      <c r="J98" s="398"/>
      <c r="K98" s="342"/>
      <c r="L98" s="324"/>
      <c r="M98" s="324"/>
      <c r="N98" s="324"/>
      <c r="O98" s="324"/>
      <c r="P98" s="134"/>
      <c r="Q98" s="134"/>
      <c r="R98" s="134"/>
      <c r="S98" s="134"/>
      <c r="T98" s="134"/>
      <c r="U98" s="134"/>
      <c r="V98" s="134"/>
      <c r="W98" s="134"/>
      <c r="X98" s="134"/>
      <c r="Y98" s="134"/>
      <c r="Z98" s="134"/>
    </row>
    <row r="99" spans="1:26" ht="23.25" customHeight="1">
      <c r="A99" s="134"/>
      <c r="B99" s="394"/>
      <c r="C99" s="399" t="s">
        <v>169</v>
      </c>
      <c r="D99" s="349" t="s">
        <v>8</v>
      </c>
      <c r="E99" s="400" t="s">
        <v>113</v>
      </c>
      <c r="F99" s="346" t="s">
        <v>114</v>
      </c>
      <c r="G99" s="359" t="s">
        <v>115</v>
      </c>
      <c r="H99" s="301"/>
      <c r="I99" s="360"/>
      <c r="J99" s="346" t="s">
        <v>116</v>
      </c>
      <c r="K99" s="346" t="s">
        <v>149</v>
      </c>
      <c r="L99" s="337"/>
      <c r="M99" s="337"/>
      <c r="N99" s="338"/>
      <c r="O99" s="326"/>
      <c r="P99" s="134"/>
      <c r="Q99" s="134"/>
      <c r="R99" s="134"/>
      <c r="S99" s="134"/>
      <c r="T99" s="134"/>
      <c r="U99" s="134"/>
      <c r="V99" s="134"/>
      <c r="W99" s="134"/>
      <c r="X99" s="134"/>
      <c r="Y99" s="134"/>
      <c r="Z99" s="134"/>
    </row>
    <row r="100" spans="1:26" ht="42" customHeight="1">
      <c r="A100" s="134"/>
      <c r="B100" s="347"/>
      <c r="C100" s="347"/>
      <c r="D100" s="347"/>
      <c r="E100" s="401"/>
      <c r="F100" s="347"/>
      <c r="G100" s="348" t="s">
        <v>13</v>
      </c>
      <c r="H100" s="349" t="s">
        <v>15</v>
      </c>
      <c r="I100" s="349" t="s">
        <v>150</v>
      </c>
      <c r="J100" s="347"/>
      <c r="K100" s="347"/>
      <c r="L100" s="324"/>
      <c r="M100" s="324"/>
      <c r="N100" s="324"/>
      <c r="O100" s="324"/>
      <c r="P100" s="134"/>
      <c r="Q100" s="134"/>
      <c r="R100" s="134"/>
      <c r="S100" s="134"/>
      <c r="T100" s="134"/>
      <c r="U100" s="134"/>
      <c r="V100" s="134"/>
      <c r="W100" s="134"/>
      <c r="X100" s="134"/>
      <c r="Y100" s="134"/>
      <c r="Z100" s="134"/>
    </row>
    <row r="101" spans="1:26" ht="114.75" customHeight="1" thickBot="1">
      <c r="A101" s="134"/>
      <c r="B101" s="347"/>
      <c r="C101" s="347"/>
      <c r="D101" s="361"/>
      <c r="E101" s="402"/>
      <c r="F101" s="347"/>
      <c r="G101" s="347"/>
      <c r="H101" s="347"/>
      <c r="I101" s="361"/>
      <c r="J101" s="347"/>
      <c r="K101" s="347"/>
      <c r="L101" s="324"/>
      <c r="M101" s="324"/>
      <c r="N101" s="324"/>
      <c r="O101" s="324"/>
      <c r="P101" s="134"/>
      <c r="Q101" s="134"/>
      <c r="R101" s="134"/>
      <c r="S101" s="134"/>
      <c r="T101" s="134"/>
      <c r="U101" s="134"/>
      <c r="V101" s="134"/>
      <c r="W101" s="134"/>
      <c r="X101" s="134"/>
      <c r="Y101" s="134"/>
      <c r="Z101" s="134"/>
    </row>
    <row r="102" spans="1:26" ht="87.75" customHeight="1">
      <c r="A102" s="134"/>
      <c r="B102" s="376" t="str">
        <f>+LEFT(C102,3)</f>
        <v>3.1</v>
      </c>
      <c r="C102" s="384" t="s">
        <v>170</v>
      </c>
      <c r="D102" s="387" t="s">
        <v>171</v>
      </c>
      <c r="E102" s="366" t="s">
        <v>684</v>
      </c>
      <c r="F102" s="381">
        <v>3</v>
      </c>
      <c r="G102" s="197">
        <v>1</v>
      </c>
      <c r="H102" s="209" t="s">
        <v>172</v>
      </c>
      <c r="I102" s="350" t="s">
        <v>771</v>
      </c>
      <c r="J102" s="353">
        <v>2</v>
      </c>
      <c r="K102" s="343" t="str">
        <f>+IF(OR(ISBLANK(F102),ISBLANK(J102)),"",IF(OR(AND(F102=1,J102=1),AND(F102=1,J102=2),AND(F102=1,J102=3)),"Deficiencia de control mayor (diseño y ejecución)",IF(OR(AND(F102=2,J102=2),AND(F102=3,J102=1),AND(F102=3,J102=2),AND(F102=2,J102=1)),"Deficiencia de control (diseño o ejecución)",IF(AND(F102=2,J102=3),"Oportunidad de mejora","Mantenimiento del control"))))</f>
        <v>Deficiencia de control (diseño o ejecución)</v>
      </c>
      <c r="L102" s="327">
        <f>+IF(K102="",0,IF(K102="Deficiencia de control mayor (diseño y ejecución)",4,IF(K102="Deficiencia de control (diseño o ejecución)",20,IF(K102="Oportunidad de mejora",40,60))))</f>
        <v>20</v>
      </c>
      <c r="M102" s="327">
        <v>0.28965000000000002</v>
      </c>
      <c r="N102" s="328">
        <f>+L102+M102</f>
        <v>20.289650000000002</v>
      </c>
      <c r="O102" s="325"/>
      <c r="P102" s="134"/>
      <c r="Q102" s="134"/>
      <c r="R102" s="134"/>
      <c r="S102" s="134"/>
      <c r="T102" s="134"/>
      <c r="U102" s="134"/>
      <c r="V102" s="134"/>
      <c r="W102" s="134"/>
      <c r="X102" s="134"/>
      <c r="Y102" s="134"/>
      <c r="Z102" s="134"/>
    </row>
    <row r="103" spans="1:26" ht="123" customHeight="1">
      <c r="A103" s="134"/>
      <c r="B103" s="377"/>
      <c r="C103" s="385"/>
      <c r="D103" s="382"/>
      <c r="E103" s="379"/>
      <c r="F103" s="382"/>
      <c r="G103" s="194">
        <v>2</v>
      </c>
      <c r="H103" s="210" t="s">
        <v>173</v>
      </c>
      <c r="I103" s="391"/>
      <c r="J103" s="354"/>
      <c r="K103" s="344"/>
      <c r="L103" s="324"/>
      <c r="M103" s="324"/>
      <c r="N103" s="324"/>
      <c r="O103" s="324"/>
      <c r="P103" s="134"/>
      <c r="Q103" s="134"/>
      <c r="R103" s="134"/>
      <c r="S103" s="134"/>
      <c r="T103" s="134"/>
      <c r="U103" s="134"/>
      <c r="V103" s="134"/>
      <c r="W103" s="134"/>
      <c r="X103" s="134"/>
      <c r="Y103" s="134"/>
      <c r="Z103" s="134"/>
    </row>
    <row r="104" spans="1:26" ht="112.5" customHeight="1">
      <c r="A104" s="134"/>
      <c r="B104" s="377"/>
      <c r="C104" s="385"/>
      <c r="D104" s="382"/>
      <c r="E104" s="379"/>
      <c r="F104" s="382"/>
      <c r="G104" s="194">
        <v>3</v>
      </c>
      <c r="H104" s="210" t="s">
        <v>174</v>
      </c>
      <c r="I104" s="391"/>
      <c r="J104" s="354"/>
      <c r="K104" s="344"/>
      <c r="L104" s="324"/>
      <c r="M104" s="324"/>
      <c r="N104" s="324"/>
      <c r="O104" s="324"/>
      <c r="P104" s="134"/>
      <c r="Q104" s="134"/>
      <c r="R104" s="134"/>
      <c r="S104" s="134"/>
      <c r="T104" s="134"/>
      <c r="U104" s="134"/>
      <c r="V104" s="134"/>
      <c r="W104" s="134"/>
      <c r="X104" s="134"/>
      <c r="Y104" s="134"/>
      <c r="Z104" s="134"/>
    </row>
    <row r="105" spans="1:26" ht="15.75" customHeight="1">
      <c r="A105" s="134"/>
      <c r="B105" s="377"/>
      <c r="C105" s="385"/>
      <c r="D105" s="382"/>
      <c r="E105" s="379"/>
      <c r="F105" s="382"/>
      <c r="G105" s="194">
        <v>4</v>
      </c>
      <c r="H105" s="217"/>
      <c r="I105" s="391"/>
      <c r="J105" s="354"/>
      <c r="K105" s="344"/>
      <c r="L105" s="324"/>
      <c r="M105" s="324"/>
      <c r="N105" s="324"/>
      <c r="O105" s="324"/>
      <c r="P105" s="134"/>
      <c r="Q105" s="134"/>
      <c r="R105" s="134"/>
      <c r="S105" s="134"/>
      <c r="T105" s="134"/>
      <c r="U105" s="134"/>
      <c r="V105" s="134"/>
      <c r="W105" s="134"/>
      <c r="X105" s="134"/>
      <c r="Y105" s="134"/>
      <c r="Z105" s="134"/>
    </row>
    <row r="106" spans="1:26" ht="75" customHeight="1" thickBot="1">
      <c r="A106" s="134"/>
      <c r="B106" s="377"/>
      <c r="C106" s="385"/>
      <c r="D106" s="382"/>
      <c r="E106" s="379"/>
      <c r="F106" s="382"/>
      <c r="G106" s="194">
        <v>5</v>
      </c>
      <c r="H106" s="217"/>
      <c r="I106" s="391"/>
      <c r="J106" s="354"/>
      <c r="K106" s="344"/>
      <c r="L106" s="324"/>
      <c r="M106" s="324"/>
      <c r="N106" s="324"/>
      <c r="O106" s="324"/>
      <c r="P106" s="134"/>
      <c r="Q106" s="134"/>
      <c r="R106" s="134"/>
      <c r="S106" s="134"/>
      <c r="T106" s="134"/>
      <c r="U106" s="134"/>
      <c r="V106" s="134"/>
      <c r="W106" s="134"/>
      <c r="X106" s="134"/>
      <c r="Y106" s="134"/>
      <c r="Z106" s="134"/>
    </row>
    <row r="107" spans="1:26" ht="15.75" hidden="1" customHeight="1">
      <c r="A107" s="134"/>
      <c r="B107" s="377"/>
      <c r="C107" s="385"/>
      <c r="D107" s="382"/>
      <c r="E107" s="379"/>
      <c r="F107" s="382"/>
      <c r="G107" s="194">
        <v>6</v>
      </c>
      <c r="H107" s="217"/>
      <c r="I107" s="391"/>
      <c r="J107" s="354"/>
      <c r="K107" s="344"/>
      <c r="L107" s="324"/>
      <c r="M107" s="324"/>
      <c r="N107" s="324"/>
      <c r="O107" s="324"/>
      <c r="P107" s="134"/>
      <c r="Q107" s="134"/>
      <c r="R107" s="134"/>
      <c r="S107" s="134"/>
      <c r="T107" s="134"/>
      <c r="U107" s="134"/>
      <c r="V107" s="134"/>
      <c r="W107" s="134"/>
      <c r="X107" s="134"/>
      <c r="Y107" s="134"/>
      <c r="Z107" s="134"/>
    </row>
    <row r="108" spans="1:26" ht="28.5" hidden="1" customHeight="1">
      <c r="A108" s="134"/>
      <c r="B108" s="377"/>
      <c r="C108" s="385"/>
      <c r="D108" s="382"/>
      <c r="E108" s="379"/>
      <c r="F108" s="382"/>
      <c r="G108" s="194">
        <v>7</v>
      </c>
      <c r="H108" s="217"/>
      <c r="I108" s="391"/>
      <c r="J108" s="354"/>
      <c r="K108" s="344"/>
      <c r="L108" s="324"/>
      <c r="M108" s="324"/>
      <c r="N108" s="324"/>
      <c r="O108" s="324"/>
      <c r="P108" s="134"/>
      <c r="Q108" s="134"/>
      <c r="R108" s="134"/>
      <c r="S108" s="134"/>
      <c r="T108" s="134"/>
      <c r="U108" s="134"/>
      <c r="V108" s="134"/>
      <c r="W108" s="134"/>
      <c r="X108" s="134"/>
      <c r="Y108" s="134"/>
      <c r="Z108" s="134"/>
    </row>
    <row r="109" spans="1:26" ht="30.75" hidden="1" customHeight="1">
      <c r="A109" s="134"/>
      <c r="B109" s="378"/>
      <c r="C109" s="386"/>
      <c r="D109" s="383"/>
      <c r="E109" s="380"/>
      <c r="F109" s="383"/>
      <c r="G109" s="196">
        <v>8</v>
      </c>
      <c r="H109" s="218"/>
      <c r="I109" s="392"/>
      <c r="J109" s="355"/>
      <c r="K109" s="345"/>
      <c r="L109" s="324"/>
      <c r="M109" s="324"/>
      <c r="N109" s="324"/>
      <c r="O109" s="324"/>
      <c r="P109" s="134"/>
      <c r="Q109" s="134"/>
      <c r="R109" s="134"/>
      <c r="S109" s="134"/>
      <c r="T109" s="134"/>
      <c r="U109" s="134"/>
      <c r="V109" s="134"/>
      <c r="W109" s="134"/>
      <c r="X109" s="134"/>
      <c r="Y109" s="134"/>
      <c r="Z109" s="134"/>
    </row>
    <row r="110" spans="1:26" ht="95.25" customHeight="1">
      <c r="A110" s="134"/>
      <c r="B110" s="376" t="str">
        <f>+LEFT(C110,3)</f>
        <v>3.2</v>
      </c>
      <c r="C110" s="384" t="s">
        <v>175</v>
      </c>
      <c r="D110" s="387" t="s">
        <v>176</v>
      </c>
      <c r="E110" s="366" t="s">
        <v>177</v>
      </c>
      <c r="F110" s="381">
        <v>3</v>
      </c>
      <c r="G110" s="197">
        <v>1</v>
      </c>
      <c r="H110" s="209" t="s">
        <v>178</v>
      </c>
      <c r="I110" s="366" t="s">
        <v>694</v>
      </c>
      <c r="J110" s="381">
        <v>3</v>
      </c>
      <c r="K110" s="343" t="str">
        <f>+IF(OR(ISBLANK(F110),ISBLANK(J110)),"",IF(OR(AND(F110=1,J110=1),AND(F110=1,J110=2),AND(F110=1,J110=3)),"Deficiencia de control mayor (diseño y ejecución)",IF(OR(AND(F110=2,J110=2),AND(F110=3,J110=1),AND(F110=3,J110=2),AND(F110=2,J110=1)),"Deficiencia de control (diseño o ejecución)",IF(AND(F110=2,J110=3),"Oportunidad de mejora","Mantenimiento del control"))))</f>
        <v>Mantenimiento del control</v>
      </c>
      <c r="L110" s="327">
        <f>+IF(K110="",0,IF(K110="Deficiencia de control mayor (diseño y ejecución)",4,IF(K110="Deficiencia de control (diseño o ejecución)",20,IF(K110="Oportunidad de mejora",40,60))))</f>
        <v>60</v>
      </c>
      <c r="M110" s="327">
        <v>0.38965300000000003</v>
      </c>
      <c r="N110" s="328">
        <f>+L110+M110</f>
        <v>60.389653000000003</v>
      </c>
      <c r="O110" s="325"/>
      <c r="P110" s="134"/>
      <c r="Q110" s="134"/>
      <c r="R110" s="134"/>
      <c r="S110" s="134"/>
      <c r="T110" s="134"/>
      <c r="U110" s="134"/>
      <c r="V110" s="134"/>
      <c r="W110" s="134"/>
      <c r="X110" s="134"/>
      <c r="Y110" s="134"/>
      <c r="Z110" s="134"/>
    </row>
    <row r="111" spans="1:26" ht="15.75" customHeight="1">
      <c r="A111" s="134"/>
      <c r="B111" s="377"/>
      <c r="C111" s="385"/>
      <c r="D111" s="382"/>
      <c r="E111" s="379"/>
      <c r="F111" s="382"/>
      <c r="G111" s="194">
        <v>2</v>
      </c>
      <c r="H111" s="217"/>
      <c r="I111" s="379"/>
      <c r="J111" s="382"/>
      <c r="K111" s="344"/>
      <c r="L111" s="324"/>
      <c r="M111" s="324"/>
      <c r="N111" s="324"/>
      <c r="O111" s="324"/>
      <c r="P111" s="134"/>
      <c r="Q111" s="134"/>
      <c r="R111" s="134"/>
      <c r="S111" s="134"/>
      <c r="T111" s="134"/>
      <c r="U111" s="134"/>
      <c r="V111" s="134"/>
      <c r="W111" s="134"/>
      <c r="X111" s="134"/>
      <c r="Y111" s="134"/>
      <c r="Z111" s="134"/>
    </row>
    <row r="112" spans="1:26" ht="15.75" customHeight="1">
      <c r="A112" s="134"/>
      <c r="B112" s="377"/>
      <c r="C112" s="385"/>
      <c r="D112" s="382"/>
      <c r="E112" s="379"/>
      <c r="F112" s="382"/>
      <c r="G112" s="194">
        <v>3</v>
      </c>
      <c r="H112" s="217"/>
      <c r="I112" s="379"/>
      <c r="J112" s="382"/>
      <c r="K112" s="344"/>
      <c r="L112" s="324"/>
      <c r="M112" s="324"/>
      <c r="N112" s="324"/>
      <c r="O112" s="324"/>
      <c r="P112" s="134"/>
      <c r="Q112" s="134"/>
      <c r="R112" s="134"/>
      <c r="S112" s="134"/>
      <c r="T112" s="134"/>
      <c r="U112" s="134"/>
      <c r="V112" s="134"/>
      <c r="W112" s="134"/>
      <c r="X112" s="134"/>
      <c r="Y112" s="134"/>
      <c r="Z112" s="134"/>
    </row>
    <row r="113" spans="1:26" ht="15.75" customHeight="1">
      <c r="A113" s="134"/>
      <c r="B113" s="377"/>
      <c r="C113" s="385"/>
      <c r="D113" s="382"/>
      <c r="E113" s="379"/>
      <c r="F113" s="382"/>
      <c r="G113" s="194">
        <v>4</v>
      </c>
      <c r="H113" s="217"/>
      <c r="I113" s="379"/>
      <c r="J113" s="382"/>
      <c r="K113" s="344"/>
      <c r="L113" s="324"/>
      <c r="M113" s="324"/>
      <c r="N113" s="324"/>
      <c r="O113" s="324"/>
      <c r="P113" s="134"/>
      <c r="Q113" s="134"/>
      <c r="R113" s="134"/>
      <c r="S113" s="134"/>
      <c r="T113" s="134"/>
      <c r="U113" s="134"/>
      <c r="V113" s="134"/>
      <c r="W113" s="134"/>
      <c r="X113" s="134"/>
      <c r="Y113" s="134"/>
      <c r="Z113" s="134"/>
    </row>
    <row r="114" spans="1:26" ht="15.75" customHeight="1">
      <c r="A114" s="134"/>
      <c r="B114" s="377"/>
      <c r="C114" s="385"/>
      <c r="D114" s="382"/>
      <c r="E114" s="379"/>
      <c r="F114" s="382"/>
      <c r="G114" s="194">
        <v>5</v>
      </c>
      <c r="H114" s="217"/>
      <c r="I114" s="379"/>
      <c r="J114" s="382"/>
      <c r="K114" s="344"/>
      <c r="L114" s="324"/>
      <c r="M114" s="324"/>
      <c r="N114" s="324"/>
      <c r="O114" s="324"/>
      <c r="P114" s="134"/>
      <c r="Q114" s="134"/>
      <c r="R114" s="134"/>
      <c r="S114" s="134"/>
      <c r="T114" s="134"/>
      <c r="U114" s="134"/>
      <c r="V114" s="134"/>
      <c r="W114" s="134"/>
      <c r="X114" s="134"/>
      <c r="Y114" s="134"/>
      <c r="Z114" s="134"/>
    </row>
    <row r="115" spans="1:26" ht="15.75" customHeight="1">
      <c r="A115" s="134"/>
      <c r="B115" s="377"/>
      <c r="C115" s="385"/>
      <c r="D115" s="382"/>
      <c r="E115" s="379"/>
      <c r="F115" s="382"/>
      <c r="G115" s="194">
        <v>6</v>
      </c>
      <c r="H115" s="217"/>
      <c r="I115" s="379"/>
      <c r="J115" s="382"/>
      <c r="K115" s="344"/>
      <c r="L115" s="324"/>
      <c r="M115" s="324"/>
      <c r="N115" s="324"/>
      <c r="O115" s="324"/>
      <c r="P115" s="134"/>
      <c r="Q115" s="134"/>
      <c r="R115" s="134"/>
      <c r="S115" s="134"/>
      <c r="T115" s="134"/>
      <c r="U115" s="134"/>
      <c r="V115" s="134"/>
      <c r="W115" s="134"/>
      <c r="X115" s="134"/>
      <c r="Y115" s="134"/>
      <c r="Z115" s="134"/>
    </row>
    <row r="116" spans="1:26" ht="15.75" customHeight="1">
      <c r="A116" s="134"/>
      <c r="B116" s="377"/>
      <c r="C116" s="385"/>
      <c r="D116" s="382"/>
      <c r="E116" s="379"/>
      <c r="F116" s="382"/>
      <c r="G116" s="194">
        <v>7</v>
      </c>
      <c r="H116" s="217"/>
      <c r="I116" s="379"/>
      <c r="J116" s="382"/>
      <c r="K116" s="344"/>
      <c r="L116" s="324"/>
      <c r="M116" s="324"/>
      <c r="N116" s="324"/>
      <c r="O116" s="324"/>
      <c r="P116" s="134"/>
      <c r="Q116" s="134"/>
      <c r="R116" s="134"/>
      <c r="S116" s="134"/>
      <c r="T116" s="134"/>
      <c r="U116" s="134"/>
      <c r="V116" s="134"/>
      <c r="W116" s="134"/>
      <c r="X116" s="134"/>
      <c r="Y116" s="134"/>
      <c r="Z116" s="134"/>
    </row>
    <row r="117" spans="1:26" ht="42.75" customHeight="1" thickBot="1">
      <c r="A117" s="134"/>
      <c r="B117" s="378"/>
      <c r="C117" s="386"/>
      <c r="D117" s="383"/>
      <c r="E117" s="380"/>
      <c r="F117" s="383"/>
      <c r="G117" s="196">
        <v>8</v>
      </c>
      <c r="H117" s="218"/>
      <c r="I117" s="380"/>
      <c r="J117" s="383"/>
      <c r="K117" s="345"/>
      <c r="L117" s="324"/>
      <c r="M117" s="324"/>
      <c r="N117" s="324"/>
      <c r="O117" s="324"/>
      <c r="P117" s="134"/>
      <c r="Q117" s="134"/>
      <c r="R117" s="134"/>
      <c r="S117" s="134"/>
      <c r="T117" s="134"/>
      <c r="U117" s="134"/>
      <c r="V117" s="134"/>
      <c r="W117" s="134"/>
      <c r="X117" s="134"/>
      <c r="Y117" s="134"/>
      <c r="Z117" s="134"/>
    </row>
    <row r="118" spans="1:26" ht="104.25" customHeight="1">
      <c r="A118" s="134"/>
      <c r="B118" s="376" t="str">
        <f>+LEFT(C118,3)</f>
        <v>3.3</v>
      </c>
      <c r="C118" s="384" t="s">
        <v>179</v>
      </c>
      <c r="D118" s="387" t="s">
        <v>180</v>
      </c>
      <c r="E118" s="366" t="s">
        <v>685</v>
      </c>
      <c r="F118" s="381">
        <v>3</v>
      </c>
      <c r="G118" s="197">
        <v>1</v>
      </c>
      <c r="H118" s="209" t="s">
        <v>181</v>
      </c>
      <c r="I118" s="350" t="s">
        <v>880</v>
      </c>
      <c r="J118" s="356">
        <v>2</v>
      </c>
      <c r="K118" s="343" t="str">
        <f>+IF(OR(ISBLANK(F118),ISBLANK(J118)),"",IF(OR(AND(F118=1,J118=1),AND(F118=1,J118=2),AND(F118=1,J118=3)),"Deficiencia de control mayor (diseño y ejecución)",IF(OR(AND(F118=2,J118=2),AND(F118=3,J118=1),AND(F118=3,J118=2),AND(F118=2,J118=1)),"Deficiencia de control (diseño o ejecución)",IF(AND(F118=2,J118=3),"Oportunidad de mejora","Mantenimiento del control"))))</f>
        <v>Deficiencia de control (diseño o ejecución)</v>
      </c>
      <c r="L118" s="327">
        <f>+IF(K118="",0,IF(K118="Deficiencia de control mayor (diseño y ejecución)",4,IF(K118="Deficiencia de control (diseño o ejecución)",20,IF(K118="Oportunidad de mejora",40,60))))</f>
        <v>20</v>
      </c>
      <c r="M118" s="327">
        <v>0.48964999999999997</v>
      </c>
      <c r="N118" s="328">
        <f>+L118+M118</f>
        <v>20.489650000000001</v>
      </c>
      <c r="O118" s="325"/>
      <c r="P118" s="134"/>
      <c r="Q118" s="134"/>
      <c r="R118" s="134"/>
      <c r="S118" s="134"/>
      <c r="T118" s="134"/>
      <c r="U118" s="134"/>
      <c r="V118" s="134"/>
      <c r="W118" s="134"/>
      <c r="X118" s="134"/>
      <c r="Y118" s="134"/>
      <c r="Z118" s="134"/>
    </row>
    <row r="119" spans="1:26" ht="102.75" customHeight="1">
      <c r="A119" s="134"/>
      <c r="B119" s="377"/>
      <c r="C119" s="385"/>
      <c r="D119" s="382"/>
      <c r="E119" s="379"/>
      <c r="F119" s="382"/>
      <c r="G119" s="194">
        <v>2</v>
      </c>
      <c r="H119" s="210" t="s">
        <v>182</v>
      </c>
      <c r="I119" s="391"/>
      <c r="J119" s="357"/>
      <c r="K119" s="344"/>
      <c r="L119" s="324"/>
      <c r="M119" s="324"/>
      <c r="N119" s="324"/>
      <c r="O119" s="324"/>
      <c r="P119" s="134"/>
      <c r="Q119" s="134"/>
      <c r="R119" s="134"/>
      <c r="S119" s="134"/>
      <c r="T119" s="134"/>
      <c r="U119" s="134"/>
      <c r="V119" s="134"/>
      <c r="W119" s="134"/>
      <c r="X119" s="134"/>
      <c r="Y119" s="134"/>
      <c r="Z119" s="134"/>
    </row>
    <row r="120" spans="1:26" ht="70.5" customHeight="1">
      <c r="A120" s="134"/>
      <c r="B120" s="377"/>
      <c r="C120" s="385"/>
      <c r="D120" s="382"/>
      <c r="E120" s="379"/>
      <c r="F120" s="382"/>
      <c r="G120" s="194">
        <v>3</v>
      </c>
      <c r="H120" s="210" t="s">
        <v>183</v>
      </c>
      <c r="I120" s="391"/>
      <c r="J120" s="357"/>
      <c r="K120" s="344"/>
      <c r="L120" s="324"/>
      <c r="M120" s="324"/>
      <c r="N120" s="324"/>
      <c r="O120" s="324"/>
      <c r="P120" s="134"/>
      <c r="Q120" s="134"/>
      <c r="R120" s="134"/>
      <c r="S120" s="134"/>
      <c r="T120" s="134"/>
      <c r="U120" s="134"/>
      <c r="V120" s="134"/>
      <c r="W120" s="134"/>
      <c r="X120" s="134"/>
      <c r="Y120" s="134"/>
      <c r="Z120" s="134"/>
    </row>
    <row r="121" spans="1:26" ht="21" customHeight="1">
      <c r="A121" s="134"/>
      <c r="B121" s="377"/>
      <c r="C121" s="385"/>
      <c r="D121" s="382"/>
      <c r="E121" s="379"/>
      <c r="F121" s="382"/>
      <c r="G121" s="194">
        <v>4</v>
      </c>
      <c r="H121" s="217"/>
      <c r="I121" s="391"/>
      <c r="J121" s="357"/>
      <c r="K121" s="344"/>
      <c r="L121" s="324"/>
      <c r="M121" s="324"/>
      <c r="N121" s="324"/>
      <c r="O121" s="324"/>
      <c r="P121" s="134"/>
      <c r="Q121" s="134"/>
      <c r="R121" s="134"/>
      <c r="S121" s="134"/>
      <c r="T121" s="134"/>
      <c r="U121" s="134"/>
      <c r="V121" s="134"/>
      <c r="W121" s="134"/>
      <c r="X121" s="134"/>
      <c r="Y121" s="134"/>
      <c r="Z121" s="134"/>
    </row>
    <row r="122" spans="1:26" ht="21" customHeight="1">
      <c r="A122" s="134"/>
      <c r="B122" s="377"/>
      <c r="C122" s="385"/>
      <c r="D122" s="382"/>
      <c r="E122" s="379"/>
      <c r="F122" s="382"/>
      <c r="G122" s="194">
        <v>5</v>
      </c>
      <c r="H122" s="217"/>
      <c r="I122" s="391"/>
      <c r="J122" s="357"/>
      <c r="K122" s="344"/>
      <c r="L122" s="324"/>
      <c r="M122" s="324"/>
      <c r="N122" s="324"/>
      <c r="O122" s="324"/>
      <c r="P122" s="134"/>
      <c r="Q122" s="134"/>
      <c r="R122" s="134"/>
      <c r="S122" s="134"/>
      <c r="T122" s="134"/>
      <c r="U122" s="134"/>
      <c r="V122" s="134"/>
      <c r="W122" s="134"/>
      <c r="X122" s="134"/>
      <c r="Y122" s="134"/>
      <c r="Z122" s="134"/>
    </row>
    <row r="123" spans="1:26" ht="21" customHeight="1">
      <c r="A123" s="134"/>
      <c r="B123" s="377"/>
      <c r="C123" s="385"/>
      <c r="D123" s="382"/>
      <c r="E123" s="379"/>
      <c r="F123" s="382"/>
      <c r="G123" s="194">
        <v>6</v>
      </c>
      <c r="H123" s="217"/>
      <c r="I123" s="391"/>
      <c r="J123" s="357"/>
      <c r="K123" s="344"/>
      <c r="L123" s="324"/>
      <c r="M123" s="324"/>
      <c r="N123" s="324"/>
      <c r="O123" s="324"/>
      <c r="P123" s="134"/>
      <c r="Q123" s="134"/>
      <c r="R123" s="134"/>
      <c r="S123" s="134"/>
      <c r="T123" s="134"/>
      <c r="U123" s="134"/>
      <c r="V123" s="134"/>
      <c r="W123" s="134"/>
      <c r="X123" s="134"/>
      <c r="Y123" s="134"/>
      <c r="Z123" s="134"/>
    </row>
    <row r="124" spans="1:26" ht="21" customHeight="1">
      <c r="A124" s="134"/>
      <c r="B124" s="377"/>
      <c r="C124" s="385"/>
      <c r="D124" s="382"/>
      <c r="E124" s="379"/>
      <c r="F124" s="382"/>
      <c r="G124" s="194">
        <v>7</v>
      </c>
      <c r="H124" s="217"/>
      <c r="I124" s="391"/>
      <c r="J124" s="357"/>
      <c r="K124" s="344"/>
      <c r="L124" s="324"/>
      <c r="M124" s="324"/>
      <c r="N124" s="324"/>
      <c r="O124" s="324"/>
      <c r="P124" s="134"/>
      <c r="Q124" s="134"/>
      <c r="R124" s="134"/>
      <c r="S124" s="134"/>
      <c r="T124" s="134"/>
      <c r="U124" s="134"/>
      <c r="V124" s="134"/>
      <c r="W124" s="134"/>
      <c r="X124" s="134"/>
      <c r="Y124" s="134"/>
      <c r="Z124" s="134"/>
    </row>
    <row r="125" spans="1:26" ht="1.5" customHeight="1" thickBot="1">
      <c r="A125" s="134"/>
      <c r="B125" s="378"/>
      <c r="C125" s="386"/>
      <c r="D125" s="383"/>
      <c r="E125" s="380"/>
      <c r="F125" s="383"/>
      <c r="G125" s="196">
        <v>8</v>
      </c>
      <c r="H125" s="218"/>
      <c r="I125" s="392"/>
      <c r="J125" s="358"/>
      <c r="K125" s="345"/>
      <c r="L125" s="324"/>
      <c r="M125" s="324"/>
      <c r="N125" s="324"/>
      <c r="O125" s="324"/>
      <c r="P125" s="134"/>
      <c r="Q125" s="134"/>
      <c r="R125" s="134"/>
      <c r="S125" s="134"/>
      <c r="T125" s="134"/>
      <c r="U125" s="134"/>
      <c r="V125" s="134"/>
      <c r="W125" s="134"/>
      <c r="X125" s="134"/>
      <c r="Y125" s="134"/>
      <c r="Z125" s="134"/>
    </row>
    <row r="126" spans="1:26" ht="27.75" customHeight="1">
      <c r="A126" s="134"/>
      <c r="B126" s="388"/>
      <c r="C126" s="390" t="s">
        <v>184</v>
      </c>
      <c r="D126" s="349" t="s">
        <v>8</v>
      </c>
      <c r="E126" s="400" t="s">
        <v>113</v>
      </c>
      <c r="F126" s="346" t="s">
        <v>114</v>
      </c>
      <c r="G126" s="359" t="s">
        <v>115</v>
      </c>
      <c r="H126" s="301"/>
      <c r="I126" s="360"/>
      <c r="J126" s="346" t="s">
        <v>116</v>
      </c>
      <c r="K126" s="393" t="s">
        <v>149</v>
      </c>
      <c r="L126" s="337"/>
      <c r="M126" s="337"/>
      <c r="N126" s="338"/>
      <c r="O126" s="326"/>
      <c r="P126" s="134"/>
      <c r="Q126" s="134"/>
      <c r="R126" s="134"/>
      <c r="S126" s="134"/>
      <c r="T126" s="134"/>
      <c r="U126" s="134"/>
      <c r="V126" s="134"/>
      <c r="W126" s="134"/>
      <c r="X126" s="134"/>
      <c r="Y126" s="134"/>
      <c r="Z126" s="134"/>
    </row>
    <row r="127" spans="1:26" ht="66" customHeight="1">
      <c r="A127" s="134"/>
      <c r="B127" s="389"/>
      <c r="C127" s="389"/>
      <c r="D127" s="347"/>
      <c r="E127" s="347"/>
      <c r="F127" s="347"/>
      <c r="G127" s="348" t="s">
        <v>13</v>
      </c>
      <c r="H127" s="349" t="s">
        <v>15</v>
      </c>
      <c r="I127" s="349" t="s">
        <v>150</v>
      </c>
      <c r="J127" s="347"/>
      <c r="K127" s="347"/>
      <c r="L127" s="324"/>
      <c r="M127" s="324"/>
      <c r="N127" s="324"/>
      <c r="O127" s="324"/>
      <c r="P127" s="134"/>
      <c r="Q127" s="134"/>
      <c r="R127" s="134"/>
      <c r="S127" s="134"/>
      <c r="T127" s="134"/>
      <c r="U127" s="134"/>
      <c r="V127" s="134"/>
      <c r="W127" s="134"/>
      <c r="X127" s="134"/>
      <c r="Y127" s="134"/>
      <c r="Z127" s="134"/>
    </row>
    <row r="128" spans="1:26" ht="39" customHeight="1" thickBot="1">
      <c r="A128" s="134"/>
      <c r="B128" s="389"/>
      <c r="C128" s="389"/>
      <c r="D128" s="361"/>
      <c r="E128" s="361"/>
      <c r="F128" s="347"/>
      <c r="G128" s="347"/>
      <c r="H128" s="347"/>
      <c r="I128" s="361"/>
      <c r="J128" s="347"/>
      <c r="K128" s="347"/>
      <c r="L128" s="324"/>
      <c r="M128" s="324"/>
      <c r="N128" s="324"/>
      <c r="O128" s="324"/>
      <c r="P128" s="134"/>
      <c r="Q128" s="134"/>
      <c r="R128" s="134"/>
      <c r="S128" s="134"/>
      <c r="T128" s="134"/>
      <c r="U128" s="134"/>
      <c r="V128" s="134"/>
      <c r="W128" s="134"/>
      <c r="X128" s="134"/>
      <c r="Y128" s="134"/>
      <c r="Z128" s="134"/>
    </row>
    <row r="129" spans="1:26" ht="62.25" customHeight="1">
      <c r="A129" s="134"/>
      <c r="B129" s="376" t="str">
        <f>+LEFT(C129,3)</f>
        <v>4.1</v>
      </c>
      <c r="C129" s="384" t="s">
        <v>185</v>
      </c>
      <c r="D129" s="387" t="s">
        <v>186</v>
      </c>
      <c r="E129" s="350" t="s">
        <v>731</v>
      </c>
      <c r="F129" s="381">
        <v>3</v>
      </c>
      <c r="G129" s="197">
        <v>1</v>
      </c>
      <c r="H129" s="209" t="s">
        <v>187</v>
      </c>
      <c r="I129" s="350" t="s">
        <v>714</v>
      </c>
      <c r="J129" s="353">
        <v>3</v>
      </c>
      <c r="K129" s="329" t="str">
        <f>+IF(OR(ISBLANK(F129),ISBLANK(J129)),"",IF(OR(AND(F129=1,J129=1),AND(F129=1,J129=2),AND(F129=1,J129=3)),"Deficiencia de control mayor (diseño y ejecución)",IF(OR(AND(F129=2,J129=2),AND(F129=3,J129=1),AND(F129=3,J129=2),AND(F129=2,J129=1)),"Deficiencia de control (diseño o ejecución)",IF(AND(F129=2,J129=3),"Oportunidad de mejora","Mantenimiento del control"))))</f>
        <v>Mantenimiento del control</v>
      </c>
      <c r="L129" s="327">
        <f>+IF(K129="",0,IF(K129="Deficiencia de control mayor (diseño y ejecución)",4,IF(K129="Deficiencia de control (diseño o ejecución)",20,IF(K129="Oportunidad de mejora",40,60))))</f>
        <v>60</v>
      </c>
      <c r="M129" s="327">
        <v>0.58965000000000001</v>
      </c>
      <c r="N129" s="328">
        <f>+L129+M129</f>
        <v>60.589649999999999</v>
      </c>
      <c r="O129" s="325"/>
      <c r="P129" s="134"/>
      <c r="Q129" s="134"/>
      <c r="R129" s="134"/>
      <c r="S129" s="134"/>
      <c r="T129" s="134"/>
      <c r="U129" s="134"/>
      <c r="V129" s="134"/>
      <c r="W129" s="134"/>
      <c r="X129" s="134"/>
      <c r="Y129" s="134"/>
      <c r="Z129" s="134"/>
    </row>
    <row r="130" spans="1:26" ht="101.25" customHeight="1">
      <c r="A130" s="134"/>
      <c r="B130" s="377"/>
      <c r="C130" s="385"/>
      <c r="D130" s="382"/>
      <c r="E130" s="391"/>
      <c r="F130" s="382"/>
      <c r="G130" s="194">
        <v>2</v>
      </c>
      <c r="H130" s="210" t="s">
        <v>188</v>
      </c>
      <c r="I130" s="391"/>
      <c r="J130" s="354"/>
      <c r="K130" s="330"/>
      <c r="L130" s="324"/>
      <c r="M130" s="324"/>
      <c r="N130" s="324"/>
      <c r="O130" s="324"/>
      <c r="P130" s="134"/>
      <c r="Q130" s="134"/>
      <c r="R130" s="134"/>
      <c r="S130" s="134"/>
      <c r="T130" s="134"/>
      <c r="U130" s="134"/>
      <c r="V130" s="134"/>
      <c r="W130" s="134"/>
      <c r="X130" s="134"/>
      <c r="Y130" s="134"/>
      <c r="Z130" s="134"/>
    </row>
    <row r="131" spans="1:26" ht="99.75" customHeight="1">
      <c r="A131" s="134"/>
      <c r="B131" s="377"/>
      <c r="C131" s="385"/>
      <c r="D131" s="382"/>
      <c r="E131" s="391"/>
      <c r="F131" s="382"/>
      <c r="G131" s="194">
        <v>3</v>
      </c>
      <c r="H131" s="214" t="s">
        <v>713</v>
      </c>
      <c r="I131" s="391"/>
      <c r="J131" s="354"/>
      <c r="K131" s="330"/>
      <c r="L131" s="324"/>
      <c r="M131" s="324"/>
      <c r="N131" s="324"/>
      <c r="O131" s="324"/>
      <c r="P131" s="134"/>
      <c r="Q131" s="134"/>
      <c r="R131" s="134"/>
      <c r="S131" s="134"/>
      <c r="T131" s="134"/>
      <c r="U131" s="134"/>
      <c r="V131" s="134"/>
      <c r="W131" s="134"/>
      <c r="X131" s="134"/>
      <c r="Y131" s="134"/>
      <c r="Z131" s="134"/>
    </row>
    <row r="132" spans="1:26" ht="15.75" customHeight="1">
      <c r="A132" s="134"/>
      <c r="B132" s="377"/>
      <c r="C132" s="385"/>
      <c r="D132" s="382"/>
      <c r="E132" s="391"/>
      <c r="F132" s="382"/>
      <c r="G132" s="194">
        <v>4</v>
      </c>
      <c r="H132" s="217"/>
      <c r="I132" s="391"/>
      <c r="J132" s="354"/>
      <c r="K132" s="330"/>
      <c r="L132" s="324"/>
      <c r="M132" s="324"/>
      <c r="N132" s="324"/>
      <c r="O132" s="324"/>
      <c r="P132" s="134"/>
      <c r="Q132" s="134"/>
      <c r="R132" s="134"/>
      <c r="S132" s="134"/>
      <c r="T132" s="134"/>
      <c r="U132" s="134"/>
      <c r="V132" s="134"/>
      <c r="W132" s="134"/>
      <c r="X132" s="134"/>
      <c r="Y132" s="134"/>
      <c r="Z132" s="134"/>
    </row>
    <row r="133" spans="1:26" ht="21" customHeight="1">
      <c r="A133" s="134"/>
      <c r="B133" s="377"/>
      <c r="C133" s="385"/>
      <c r="D133" s="382"/>
      <c r="E133" s="391"/>
      <c r="F133" s="382"/>
      <c r="G133" s="194">
        <v>5</v>
      </c>
      <c r="H133" s="217"/>
      <c r="I133" s="391"/>
      <c r="J133" s="354"/>
      <c r="K133" s="330"/>
      <c r="L133" s="324"/>
      <c r="M133" s="324"/>
      <c r="N133" s="324"/>
      <c r="O133" s="324"/>
      <c r="P133" s="134"/>
      <c r="Q133" s="134"/>
      <c r="R133" s="134"/>
      <c r="S133" s="134"/>
      <c r="T133" s="134"/>
      <c r="U133" s="134"/>
      <c r="V133" s="134"/>
      <c r="W133" s="134"/>
      <c r="X133" s="134"/>
      <c r="Y133" s="134"/>
      <c r="Z133" s="134"/>
    </row>
    <row r="134" spans="1:26" ht="21" customHeight="1">
      <c r="A134" s="134"/>
      <c r="B134" s="377"/>
      <c r="C134" s="385"/>
      <c r="D134" s="382"/>
      <c r="E134" s="391"/>
      <c r="F134" s="382"/>
      <c r="G134" s="194">
        <v>6</v>
      </c>
      <c r="H134" s="217"/>
      <c r="I134" s="391"/>
      <c r="J134" s="354"/>
      <c r="K134" s="330"/>
      <c r="L134" s="324"/>
      <c r="M134" s="324"/>
      <c r="N134" s="324"/>
      <c r="O134" s="324"/>
      <c r="P134" s="134"/>
      <c r="Q134" s="134"/>
      <c r="R134" s="134"/>
      <c r="S134" s="134"/>
      <c r="T134" s="134"/>
      <c r="U134" s="134"/>
      <c r="V134" s="134"/>
      <c r="W134" s="134"/>
      <c r="X134" s="134"/>
      <c r="Y134" s="134"/>
      <c r="Z134" s="134"/>
    </row>
    <row r="135" spans="1:26" ht="21" customHeight="1">
      <c r="A135" s="134"/>
      <c r="B135" s="377"/>
      <c r="C135" s="385"/>
      <c r="D135" s="382"/>
      <c r="E135" s="391"/>
      <c r="F135" s="382"/>
      <c r="G135" s="194">
        <v>7</v>
      </c>
      <c r="H135" s="217"/>
      <c r="I135" s="391"/>
      <c r="J135" s="354"/>
      <c r="K135" s="330"/>
      <c r="L135" s="324"/>
      <c r="M135" s="324"/>
      <c r="N135" s="324"/>
      <c r="O135" s="324"/>
      <c r="P135" s="134"/>
      <c r="Q135" s="134"/>
      <c r="R135" s="134"/>
      <c r="S135" s="134"/>
      <c r="T135" s="134"/>
      <c r="U135" s="134"/>
      <c r="V135" s="134"/>
      <c r="W135" s="134"/>
      <c r="X135" s="134"/>
      <c r="Y135" s="134"/>
      <c r="Z135" s="134"/>
    </row>
    <row r="136" spans="1:26" ht="33.75" customHeight="1" thickBot="1">
      <c r="A136" s="134"/>
      <c r="B136" s="378"/>
      <c r="C136" s="386"/>
      <c r="D136" s="383"/>
      <c r="E136" s="392"/>
      <c r="F136" s="383"/>
      <c r="G136" s="196">
        <v>8</v>
      </c>
      <c r="H136" s="218"/>
      <c r="I136" s="392"/>
      <c r="J136" s="355"/>
      <c r="K136" s="331"/>
      <c r="L136" s="324"/>
      <c r="M136" s="324"/>
      <c r="N136" s="324"/>
      <c r="O136" s="324"/>
      <c r="P136" s="134"/>
      <c r="Q136" s="134"/>
      <c r="R136" s="134"/>
      <c r="S136" s="134"/>
      <c r="T136" s="134"/>
      <c r="U136" s="134"/>
      <c r="V136" s="134"/>
      <c r="W136" s="134"/>
      <c r="X136" s="134"/>
      <c r="Y136" s="134"/>
      <c r="Z136" s="134"/>
    </row>
    <row r="137" spans="1:26" ht="98.25" customHeight="1">
      <c r="A137" s="134"/>
      <c r="B137" s="376" t="str">
        <f>+LEFT(C137,3)</f>
        <v>4.2</v>
      </c>
      <c r="C137" s="384" t="s">
        <v>189</v>
      </c>
      <c r="D137" s="387" t="s">
        <v>186</v>
      </c>
      <c r="E137" s="366" t="s">
        <v>190</v>
      </c>
      <c r="F137" s="381">
        <v>3</v>
      </c>
      <c r="G137" s="197">
        <v>1</v>
      </c>
      <c r="H137" s="209" t="s">
        <v>191</v>
      </c>
      <c r="I137" s="366" t="s">
        <v>192</v>
      </c>
      <c r="J137" s="381">
        <v>3</v>
      </c>
      <c r="K137" s="329" t="str">
        <f>+IF(OR(ISBLANK(F137),ISBLANK(J137)),"",IF(OR(AND(F137=1,J137=1),AND(F137=1,J137=2),AND(F137=1,J137=3)),"Deficiencia de control mayor (diseño y ejecución)",IF(OR(AND(F137=2,J137=2),AND(F137=3,J137=1),AND(F137=3,J137=2),AND(F137=2,J137=1)),"Deficiencia de control (diseño o ejecución)",IF(AND(F137=2,J137=3),"Oportunidad de mejora","Mantenimiento del control"))))</f>
        <v>Mantenimiento del control</v>
      </c>
      <c r="L137" s="327">
        <f>+IF(K137="",0,IF(K137="Deficiencia de control mayor (diseño y ejecución)",4,IF(K137="Deficiencia de control (diseño o ejecución)",20,IF(K137="Oportunidad de mejora",40,60))))</f>
        <v>60</v>
      </c>
      <c r="M137" s="327">
        <v>0.68964999999999999</v>
      </c>
      <c r="N137" s="328">
        <f>+L137+M137</f>
        <v>60.68965</v>
      </c>
      <c r="O137" s="325"/>
      <c r="P137" s="134"/>
      <c r="Q137" s="134"/>
      <c r="R137" s="134"/>
      <c r="S137" s="134"/>
      <c r="T137" s="134"/>
      <c r="U137" s="134"/>
      <c r="V137" s="134"/>
      <c r="W137" s="134"/>
      <c r="X137" s="134"/>
      <c r="Y137" s="134"/>
      <c r="Z137" s="134"/>
    </row>
    <row r="138" spans="1:26" ht="104.25" customHeight="1">
      <c r="A138" s="134"/>
      <c r="B138" s="377"/>
      <c r="C138" s="385"/>
      <c r="D138" s="382"/>
      <c r="E138" s="367"/>
      <c r="F138" s="382"/>
      <c r="G138" s="194">
        <v>2</v>
      </c>
      <c r="H138" s="210" t="s">
        <v>193</v>
      </c>
      <c r="I138" s="367"/>
      <c r="J138" s="382"/>
      <c r="K138" s="330"/>
      <c r="L138" s="324"/>
      <c r="M138" s="324"/>
      <c r="N138" s="324"/>
      <c r="O138" s="324"/>
      <c r="P138" s="134"/>
      <c r="Q138" s="134"/>
      <c r="R138" s="134"/>
      <c r="S138" s="134"/>
      <c r="T138" s="134"/>
      <c r="U138" s="134"/>
      <c r="V138" s="134"/>
      <c r="W138" s="134"/>
      <c r="X138" s="134"/>
      <c r="Y138" s="134"/>
      <c r="Z138" s="134"/>
    </row>
    <row r="139" spans="1:26" ht="93.75" customHeight="1">
      <c r="A139" s="134"/>
      <c r="B139" s="377"/>
      <c r="C139" s="385"/>
      <c r="D139" s="382"/>
      <c r="E139" s="367"/>
      <c r="F139" s="382"/>
      <c r="G139" s="194">
        <v>3</v>
      </c>
      <c r="H139" s="210" t="s">
        <v>194</v>
      </c>
      <c r="I139" s="367"/>
      <c r="J139" s="382"/>
      <c r="K139" s="330"/>
      <c r="L139" s="324"/>
      <c r="M139" s="324"/>
      <c r="N139" s="324"/>
      <c r="O139" s="324"/>
      <c r="P139" s="134"/>
      <c r="Q139" s="134"/>
      <c r="R139" s="134"/>
      <c r="S139" s="134"/>
      <c r="T139" s="134"/>
      <c r="U139" s="134"/>
      <c r="V139" s="134"/>
      <c r="W139" s="134"/>
      <c r="X139" s="134"/>
      <c r="Y139" s="134"/>
      <c r="Z139" s="134"/>
    </row>
    <row r="140" spans="1:26" ht="21" customHeight="1">
      <c r="A140" s="134"/>
      <c r="B140" s="377"/>
      <c r="C140" s="385"/>
      <c r="D140" s="382"/>
      <c r="E140" s="367"/>
      <c r="F140" s="382"/>
      <c r="G140" s="194">
        <v>4</v>
      </c>
      <c r="H140" s="217"/>
      <c r="I140" s="367"/>
      <c r="J140" s="382"/>
      <c r="K140" s="330"/>
      <c r="L140" s="324"/>
      <c r="M140" s="324"/>
      <c r="N140" s="324"/>
      <c r="O140" s="324"/>
      <c r="P140" s="134"/>
      <c r="Q140" s="134"/>
      <c r="R140" s="134"/>
      <c r="S140" s="134"/>
      <c r="T140" s="134"/>
      <c r="U140" s="134"/>
      <c r="V140" s="134"/>
      <c r="W140" s="134"/>
      <c r="X140" s="134"/>
      <c r="Y140" s="134"/>
      <c r="Z140" s="134"/>
    </row>
    <row r="141" spans="1:26" ht="20.25" customHeight="1" thickBot="1">
      <c r="A141" s="134"/>
      <c r="B141" s="377"/>
      <c r="C141" s="385"/>
      <c r="D141" s="382"/>
      <c r="E141" s="367"/>
      <c r="F141" s="382"/>
      <c r="G141" s="194">
        <v>5</v>
      </c>
      <c r="H141" s="217"/>
      <c r="I141" s="367"/>
      <c r="J141" s="382"/>
      <c r="K141" s="330"/>
      <c r="L141" s="324"/>
      <c r="M141" s="324"/>
      <c r="N141" s="324"/>
      <c r="O141" s="324"/>
      <c r="P141" s="134"/>
      <c r="Q141" s="134"/>
      <c r="R141" s="134"/>
      <c r="S141" s="134"/>
      <c r="T141" s="134"/>
      <c r="U141" s="134"/>
      <c r="V141" s="134"/>
      <c r="W141" s="134"/>
      <c r="X141" s="134"/>
      <c r="Y141" s="134"/>
      <c r="Z141" s="134"/>
    </row>
    <row r="142" spans="1:26" ht="21" hidden="1" customHeight="1">
      <c r="A142" s="134"/>
      <c r="B142" s="377"/>
      <c r="C142" s="385"/>
      <c r="D142" s="382"/>
      <c r="E142" s="367"/>
      <c r="F142" s="382"/>
      <c r="G142" s="194">
        <v>6</v>
      </c>
      <c r="H142" s="217"/>
      <c r="I142" s="367"/>
      <c r="J142" s="382"/>
      <c r="K142" s="330"/>
      <c r="L142" s="324"/>
      <c r="M142" s="324"/>
      <c r="N142" s="324"/>
      <c r="O142" s="324"/>
      <c r="P142" s="134"/>
      <c r="Q142" s="134"/>
      <c r="R142" s="134"/>
      <c r="S142" s="134"/>
      <c r="T142" s="134"/>
      <c r="U142" s="134"/>
      <c r="V142" s="134"/>
      <c r="W142" s="134"/>
      <c r="X142" s="134"/>
      <c r="Y142" s="134"/>
      <c r="Z142" s="134"/>
    </row>
    <row r="143" spans="1:26" ht="20.25" hidden="1" customHeight="1">
      <c r="A143" s="134"/>
      <c r="B143" s="377"/>
      <c r="C143" s="385"/>
      <c r="D143" s="382"/>
      <c r="E143" s="367"/>
      <c r="F143" s="382"/>
      <c r="G143" s="194">
        <v>7</v>
      </c>
      <c r="H143" s="217"/>
      <c r="I143" s="367"/>
      <c r="J143" s="382"/>
      <c r="K143" s="330"/>
      <c r="L143" s="324"/>
      <c r="M143" s="324"/>
      <c r="N143" s="324"/>
      <c r="O143" s="324"/>
      <c r="P143" s="134"/>
      <c r="Q143" s="134"/>
      <c r="R143" s="134"/>
      <c r="S143" s="134"/>
      <c r="T143" s="134"/>
      <c r="U143" s="134"/>
      <c r="V143" s="134"/>
      <c r="W143" s="134"/>
      <c r="X143" s="134"/>
      <c r="Y143" s="134"/>
      <c r="Z143" s="134"/>
    </row>
    <row r="144" spans="1:26" ht="21" hidden="1" customHeight="1">
      <c r="A144" s="134"/>
      <c r="B144" s="378"/>
      <c r="C144" s="386"/>
      <c r="D144" s="383"/>
      <c r="E144" s="368"/>
      <c r="F144" s="383"/>
      <c r="G144" s="196">
        <v>8</v>
      </c>
      <c r="H144" s="218"/>
      <c r="I144" s="368"/>
      <c r="J144" s="383"/>
      <c r="K144" s="331"/>
      <c r="L144" s="324"/>
      <c r="M144" s="324"/>
      <c r="N144" s="324"/>
      <c r="O144" s="324"/>
      <c r="P144" s="134"/>
      <c r="Q144" s="134"/>
      <c r="R144" s="134"/>
      <c r="S144" s="134"/>
      <c r="T144" s="134"/>
      <c r="U144" s="134"/>
      <c r="V144" s="134"/>
      <c r="W144" s="134"/>
      <c r="X144" s="134"/>
      <c r="Y144" s="134"/>
      <c r="Z144" s="134"/>
    </row>
    <row r="145" spans="1:26" ht="62.25" customHeight="1">
      <c r="A145" s="134"/>
      <c r="B145" s="376" t="str">
        <f>+LEFT(C145,3)</f>
        <v>4.3</v>
      </c>
      <c r="C145" s="384" t="s">
        <v>195</v>
      </c>
      <c r="D145" s="387" t="s">
        <v>186</v>
      </c>
      <c r="E145" s="350" t="s">
        <v>772</v>
      </c>
      <c r="F145" s="381">
        <v>3</v>
      </c>
      <c r="G145" s="197">
        <v>1</v>
      </c>
      <c r="H145" s="213" t="s">
        <v>196</v>
      </c>
      <c r="I145" s="350" t="s">
        <v>881</v>
      </c>
      <c r="J145" s="353">
        <v>2</v>
      </c>
      <c r="K145" s="329" t="str">
        <f>+IF(OR(ISBLANK(F145),ISBLANK(J145)),"",IF(OR(AND(F145=1,J145=1),AND(F145=1,J145=2),AND(F145=1,J145=3)),"Deficiencia de control mayor (diseño y ejecución)",IF(OR(AND(F145=2,J145=2),AND(F145=3,J145=1),AND(F145=3,J145=2),AND(F145=2,J145=1)),"Deficiencia de control (diseño o ejecución)",IF(AND(F145=2,J145=3),"Oportunidad de mejora","Mantenimiento del control"))))</f>
        <v>Deficiencia de control (diseño o ejecución)</v>
      </c>
      <c r="L145" s="327">
        <f>+IF(K145="",0,IF(K145="Deficiencia de control mayor (diseño y ejecución)",4,IF(K145="Deficiencia de control (diseño o ejecución)",20,IF(K145="Oportunidad de mejora",40,60))))</f>
        <v>20</v>
      </c>
      <c r="M145" s="327">
        <v>0.78964999999999996</v>
      </c>
      <c r="N145" s="328">
        <f>+L145+M145</f>
        <v>20.789650000000002</v>
      </c>
      <c r="O145" s="325"/>
      <c r="P145" s="134"/>
      <c r="Q145" s="134"/>
      <c r="R145" s="134"/>
      <c r="S145" s="134"/>
      <c r="T145" s="134"/>
      <c r="U145" s="134"/>
      <c r="V145" s="134"/>
      <c r="W145" s="134"/>
      <c r="X145" s="134"/>
      <c r="Y145" s="134"/>
      <c r="Z145" s="134"/>
    </row>
    <row r="146" spans="1:26" ht="80.25" customHeight="1">
      <c r="A146" s="134"/>
      <c r="B146" s="377"/>
      <c r="C146" s="385"/>
      <c r="D146" s="382"/>
      <c r="E146" s="351"/>
      <c r="F146" s="382"/>
      <c r="G146" s="194">
        <v>2</v>
      </c>
      <c r="H146" s="214" t="s">
        <v>197</v>
      </c>
      <c r="I146" s="351"/>
      <c r="J146" s="354"/>
      <c r="K146" s="330"/>
      <c r="L146" s="324"/>
      <c r="M146" s="324"/>
      <c r="N146" s="324"/>
      <c r="O146" s="324"/>
      <c r="P146" s="134"/>
      <c r="Q146" s="134"/>
      <c r="R146" s="134"/>
      <c r="S146" s="134"/>
      <c r="T146" s="134"/>
      <c r="U146" s="134"/>
      <c r="V146" s="134"/>
      <c r="W146" s="134"/>
      <c r="X146" s="134"/>
      <c r="Y146" s="134"/>
      <c r="Z146" s="134"/>
    </row>
    <row r="147" spans="1:26" ht="54" customHeight="1">
      <c r="A147" s="134"/>
      <c r="B147" s="377"/>
      <c r="C147" s="385"/>
      <c r="D147" s="382"/>
      <c r="E147" s="351"/>
      <c r="F147" s="382"/>
      <c r="G147" s="194">
        <v>3</v>
      </c>
      <c r="H147" s="214" t="s">
        <v>198</v>
      </c>
      <c r="I147" s="351"/>
      <c r="J147" s="354"/>
      <c r="K147" s="330"/>
      <c r="L147" s="324"/>
      <c r="M147" s="324"/>
      <c r="N147" s="324"/>
      <c r="O147" s="324"/>
      <c r="P147" s="134"/>
      <c r="Q147" s="134"/>
      <c r="R147" s="134"/>
      <c r="S147" s="134"/>
      <c r="T147" s="134"/>
      <c r="U147" s="134"/>
      <c r="V147" s="134"/>
      <c r="W147" s="134"/>
      <c r="X147" s="134"/>
      <c r="Y147" s="134"/>
      <c r="Z147" s="134"/>
    </row>
    <row r="148" spans="1:26" ht="45" customHeight="1">
      <c r="A148" s="134"/>
      <c r="B148" s="377"/>
      <c r="C148" s="385"/>
      <c r="D148" s="382"/>
      <c r="E148" s="351"/>
      <c r="F148" s="382"/>
      <c r="G148" s="194">
        <v>4</v>
      </c>
      <c r="H148" s="214" t="s">
        <v>701</v>
      </c>
      <c r="I148" s="351"/>
      <c r="J148" s="354"/>
      <c r="K148" s="330"/>
      <c r="L148" s="324"/>
      <c r="M148" s="324"/>
      <c r="N148" s="324"/>
      <c r="O148" s="324"/>
      <c r="P148" s="134"/>
      <c r="Q148" s="134"/>
      <c r="R148" s="134"/>
      <c r="S148" s="134"/>
      <c r="T148" s="134"/>
      <c r="U148" s="134"/>
      <c r="V148" s="134"/>
      <c r="W148" s="134"/>
      <c r="X148" s="134"/>
      <c r="Y148" s="134"/>
      <c r="Z148" s="134"/>
    </row>
    <row r="149" spans="1:26" ht="21" customHeight="1">
      <c r="A149" s="134"/>
      <c r="B149" s="377"/>
      <c r="C149" s="385"/>
      <c r="D149" s="382"/>
      <c r="E149" s="351"/>
      <c r="F149" s="382"/>
      <c r="G149" s="194">
        <v>5</v>
      </c>
      <c r="H149" s="235"/>
      <c r="I149" s="351"/>
      <c r="J149" s="354"/>
      <c r="K149" s="330"/>
      <c r="L149" s="324"/>
      <c r="M149" s="324"/>
      <c r="N149" s="324"/>
      <c r="O149" s="324"/>
      <c r="P149" s="134"/>
      <c r="Q149" s="134"/>
      <c r="R149" s="134"/>
      <c r="S149" s="134"/>
      <c r="T149" s="134"/>
      <c r="U149" s="134"/>
      <c r="V149" s="134"/>
      <c r="W149" s="134"/>
      <c r="X149" s="134"/>
      <c r="Y149" s="134"/>
      <c r="Z149" s="134"/>
    </row>
    <row r="150" spans="1:26" ht="21" customHeight="1">
      <c r="A150" s="134"/>
      <c r="B150" s="377"/>
      <c r="C150" s="385"/>
      <c r="D150" s="382"/>
      <c r="E150" s="351"/>
      <c r="F150" s="382"/>
      <c r="G150" s="194">
        <v>6</v>
      </c>
      <c r="H150" s="235"/>
      <c r="I150" s="351"/>
      <c r="J150" s="354"/>
      <c r="K150" s="330"/>
      <c r="L150" s="324"/>
      <c r="M150" s="324"/>
      <c r="N150" s="324"/>
      <c r="O150" s="324"/>
      <c r="P150" s="134"/>
      <c r="Q150" s="134"/>
      <c r="R150" s="134"/>
      <c r="S150" s="134"/>
      <c r="T150" s="134"/>
      <c r="U150" s="134"/>
      <c r="V150" s="134"/>
      <c r="W150" s="134"/>
      <c r="X150" s="134"/>
      <c r="Y150" s="134"/>
      <c r="Z150" s="134"/>
    </row>
    <row r="151" spans="1:26" ht="21" customHeight="1">
      <c r="A151" s="134"/>
      <c r="B151" s="377"/>
      <c r="C151" s="385"/>
      <c r="D151" s="382"/>
      <c r="E151" s="351"/>
      <c r="F151" s="382"/>
      <c r="G151" s="194">
        <v>7</v>
      </c>
      <c r="H151" s="235"/>
      <c r="I151" s="351"/>
      <c r="J151" s="354"/>
      <c r="K151" s="330"/>
      <c r="L151" s="324"/>
      <c r="M151" s="324"/>
      <c r="N151" s="324"/>
      <c r="O151" s="324"/>
      <c r="P151" s="134"/>
      <c r="Q151" s="134"/>
      <c r="R151" s="134"/>
      <c r="S151" s="134"/>
      <c r="T151" s="134"/>
      <c r="U151" s="134"/>
      <c r="V151" s="134"/>
      <c r="W151" s="134"/>
      <c r="X151" s="134"/>
      <c r="Y151" s="134"/>
      <c r="Z151" s="134"/>
    </row>
    <row r="152" spans="1:26" ht="21" customHeight="1" thickBot="1">
      <c r="A152" s="134"/>
      <c r="B152" s="378"/>
      <c r="C152" s="386"/>
      <c r="D152" s="383"/>
      <c r="E152" s="352"/>
      <c r="F152" s="383"/>
      <c r="G152" s="196">
        <v>8</v>
      </c>
      <c r="H152" s="236"/>
      <c r="I152" s="352"/>
      <c r="J152" s="355"/>
      <c r="K152" s="331"/>
      <c r="L152" s="324"/>
      <c r="M152" s="324"/>
      <c r="N152" s="324"/>
      <c r="O152" s="324"/>
      <c r="P152" s="134"/>
      <c r="Q152" s="134"/>
      <c r="R152" s="134"/>
      <c r="S152" s="134"/>
      <c r="T152" s="134"/>
      <c r="U152" s="134"/>
      <c r="V152" s="134"/>
      <c r="W152" s="134"/>
      <c r="X152" s="134"/>
      <c r="Y152" s="134"/>
      <c r="Z152" s="134"/>
    </row>
    <row r="153" spans="1:26" ht="73.5" customHeight="1">
      <c r="A153" s="134"/>
      <c r="B153" s="376" t="str">
        <f>+LEFT(C153,3)</f>
        <v>4.4</v>
      </c>
      <c r="C153" s="384" t="s">
        <v>199</v>
      </c>
      <c r="D153" s="387" t="s">
        <v>186</v>
      </c>
      <c r="E153" s="366" t="s">
        <v>732</v>
      </c>
      <c r="F153" s="381">
        <v>3</v>
      </c>
      <c r="G153" s="197">
        <v>1</v>
      </c>
      <c r="H153" s="210" t="s">
        <v>200</v>
      </c>
      <c r="I153" s="366" t="s">
        <v>693</v>
      </c>
      <c r="J153" s="381">
        <v>3</v>
      </c>
      <c r="K153" s="329" t="str">
        <f>+IF(OR(ISBLANK(F153),ISBLANK(J153)),"",IF(OR(AND(F153=1,J153=1),AND(F153=1,J153=2),AND(F153=1,J153=3)),"Deficiencia de control mayor (diseño y ejecución)",IF(OR(AND(F153=2,J153=2),AND(F153=3,J153=1),AND(F153=3,J153=2),AND(F153=2,J153=1)),"Deficiencia de control (diseño o ejecución)",IF(AND(F153=2,J153=3),"Oportunidad de mejora","Mantenimiento del control"))))</f>
        <v>Mantenimiento del control</v>
      </c>
      <c r="L153" s="327">
        <f>+IF(K153="",0,IF(K153="Deficiencia de control mayor (diseño y ejecución)",4,IF(K153="Deficiencia de control (diseño o ejecución)",20,IF(K153="Oportunidad de mejora",40,60))))</f>
        <v>60</v>
      </c>
      <c r="M153" s="327">
        <v>0.88965000000000005</v>
      </c>
      <c r="N153" s="328">
        <f>+L153+M153</f>
        <v>60.889650000000003</v>
      </c>
      <c r="O153" s="325"/>
      <c r="P153" s="134"/>
      <c r="Q153" s="134"/>
      <c r="R153" s="134"/>
      <c r="S153" s="134"/>
      <c r="T153" s="134"/>
      <c r="U153" s="134"/>
      <c r="V153" s="134"/>
      <c r="W153" s="134"/>
      <c r="X153" s="134"/>
      <c r="Y153" s="134"/>
      <c r="Z153" s="134"/>
    </row>
    <row r="154" spans="1:26" ht="122.25" customHeight="1">
      <c r="A154" s="134"/>
      <c r="B154" s="377"/>
      <c r="C154" s="385"/>
      <c r="D154" s="382"/>
      <c r="E154" s="367"/>
      <c r="F154" s="382"/>
      <c r="G154" s="194">
        <v>2</v>
      </c>
      <c r="H154" s="210" t="s">
        <v>201</v>
      </c>
      <c r="I154" s="367"/>
      <c r="J154" s="382"/>
      <c r="K154" s="330"/>
      <c r="L154" s="324"/>
      <c r="M154" s="324"/>
      <c r="N154" s="324"/>
      <c r="O154" s="324"/>
      <c r="P154" s="134"/>
      <c r="Q154" s="134"/>
      <c r="R154" s="134"/>
      <c r="S154" s="134"/>
      <c r="T154" s="134"/>
      <c r="U154" s="134"/>
      <c r="V154" s="134"/>
      <c r="W154" s="134"/>
      <c r="X154" s="134"/>
      <c r="Y154" s="134"/>
      <c r="Z154" s="134"/>
    </row>
    <row r="155" spans="1:26" ht="81" customHeight="1">
      <c r="A155" s="134"/>
      <c r="B155" s="377"/>
      <c r="C155" s="385"/>
      <c r="D155" s="382"/>
      <c r="E155" s="367"/>
      <c r="F155" s="382"/>
      <c r="G155" s="194">
        <v>3</v>
      </c>
      <c r="H155" s="210" t="s">
        <v>202</v>
      </c>
      <c r="I155" s="367"/>
      <c r="J155" s="382"/>
      <c r="K155" s="330"/>
      <c r="L155" s="324"/>
      <c r="M155" s="324"/>
      <c r="N155" s="324"/>
      <c r="O155" s="324"/>
      <c r="P155" s="134"/>
      <c r="Q155" s="134"/>
      <c r="R155" s="134"/>
      <c r="S155" s="134"/>
      <c r="T155" s="134"/>
      <c r="U155" s="134"/>
      <c r="V155" s="134"/>
      <c r="W155" s="134"/>
      <c r="X155" s="134"/>
      <c r="Y155" s="134"/>
      <c r="Z155" s="134"/>
    </row>
    <row r="156" spans="1:26" ht="70">
      <c r="A156" s="134"/>
      <c r="B156" s="377"/>
      <c r="C156" s="385"/>
      <c r="D156" s="382"/>
      <c r="E156" s="367"/>
      <c r="F156" s="382"/>
      <c r="G156" s="194">
        <v>4</v>
      </c>
      <c r="H156" s="210" t="s">
        <v>672</v>
      </c>
      <c r="I156" s="367"/>
      <c r="J156" s="382"/>
      <c r="K156" s="330"/>
      <c r="L156" s="324"/>
      <c r="M156" s="324"/>
      <c r="N156" s="324"/>
      <c r="O156" s="324"/>
      <c r="P156" s="134"/>
      <c r="Q156" s="134"/>
      <c r="R156" s="134"/>
      <c r="S156" s="134"/>
      <c r="T156" s="134"/>
      <c r="U156" s="134"/>
      <c r="V156" s="134"/>
      <c r="W156" s="134"/>
      <c r="X156" s="134"/>
      <c r="Y156" s="134"/>
      <c r="Z156" s="134"/>
    </row>
    <row r="157" spans="1:26" ht="21" customHeight="1">
      <c r="A157" s="134"/>
      <c r="B157" s="377"/>
      <c r="C157" s="385"/>
      <c r="D157" s="382"/>
      <c r="E157" s="367"/>
      <c r="F157" s="382"/>
      <c r="G157" s="194">
        <v>5</v>
      </c>
      <c r="H157" s="217"/>
      <c r="I157" s="367"/>
      <c r="J157" s="382"/>
      <c r="K157" s="330"/>
      <c r="L157" s="324"/>
      <c r="M157" s="324"/>
      <c r="N157" s="324"/>
      <c r="O157" s="324"/>
      <c r="P157" s="134"/>
      <c r="Q157" s="134"/>
      <c r="R157" s="134"/>
      <c r="S157" s="134"/>
      <c r="T157" s="134"/>
      <c r="U157" s="134"/>
      <c r="V157" s="134"/>
      <c r="W157" s="134"/>
      <c r="X157" s="134"/>
      <c r="Y157" s="134"/>
      <c r="Z157" s="134"/>
    </row>
    <row r="158" spans="1:26" ht="21" customHeight="1">
      <c r="A158" s="134"/>
      <c r="B158" s="377"/>
      <c r="C158" s="385"/>
      <c r="D158" s="382"/>
      <c r="E158" s="367"/>
      <c r="F158" s="382"/>
      <c r="G158" s="194">
        <v>6</v>
      </c>
      <c r="H158" s="217"/>
      <c r="I158" s="367"/>
      <c r="J158" s="382"/>
      <c r="K158" s="330"/>
      <c r="L158" s="324"/>
      <c r="M158" s="324"/>
      <c r="N158" s="324"/>
      <c r="O158" s="324"/>
      <c r="P158" s="134"/>
      <c r="Q158" s="134"/>
      <c r="R158" s="134"/>
      <c r="S158" s="134"/>
      <c r="T158" s="134"/>
      <c r="U158" s="134"/>
      <c r="V158" s="134"/>
      <c r="W158" s="134"/>
      <c r="X158" s="134"/>
      <c r="Y158" s="134"/>
      <c r="Z158" s="134"/>
    </row>
    <row r="159" spans="1:26" ht="21" customHeight="1">
      <c r="A159" s="134"/>
      <c r="B159" s="377"/>
      <c r="C159" s="385"/>
      <c r="D159" s="382"/>
      <c r="E159" s="367"/>
      <c r="F159" s="382"/>
      <c r="G159" s="194">
        <v>7</v>
      </c>
      <c r="H159" s="217"/>
      <c r="I159" s="367"/>
      <c r="J159" s="382"/>
      <c r="K159" s="330"/>
      <c r="L159" s="324"/>
      <c r="M159" s="324"/>
      <c r="N159" s="324"/>
      <c r="O159" s="324"/>
      <c r="P159" s="134"/>
      <c r="Q159" s="134"/>
      <c r="R159" s="134"/>
      <c r="S159" s="134"/>
      <c r="T159" s="134"/>
      <c r="U159" s="134"/>
      <c r="V159" s="134"/>
      <c r="W159" s="134"/>
      <c r="X159" s="134"/>
      <c r="Y159" s="134"/>
      <c r="Z159" s="134"/>
    </row>
    <row r="160" spans="1:26" ht="21" customHeight="1" thickBot="1">
      <c r="A160" s="134"/>
      <c r="B160" s="378"/>
      <c r="C160" s="386"/>
      <c r="D160" s="383"/>
      <c r="E160" s="368"/>
      <c r="F160" s="383"/>
      <c r="G160" s="196">
        <v>8</v>
      </c>
      <c r="H160" s="218"/>
      <c r="I160" s="368"/>
      <c r="J160" s="383"/>
      <c r="K160" s="331"/>
      <c r="L160" s="324"/>
      <c r="M160" s="324"/>
      <c r="N160" s="324"/>
      <c r="O160" s="324"/>
      <c r="P160" s="134"/>
      <c r="Q160" s="134"/>
      <c r="R160" s="134"/>
      <c r="S160" s="134"/>
      <c r="T160" s="134"/>
      <c r="U160" s="134"/>
      <c r="V160" s="134"/>
      <c r="W160" s="134"/>
      <c r="X160" s="134"/>
      <c r="Y160" s="134"/>
      <c r="Z160" s="134"/>
    </row>
    <row r="161" spans="1:26" ht="98.25" customHeight="1">
      <c r="A161" s="134"/>
      <c r="B161" s="376" t="str">
        <f>+LEFT(C161,3)</f>
        <v>4.5</v>
      </c>
      <c r="C161" s="384" t="s">
        <v>203</v>
      </c>
      <c r="D161" s="387" t="s">
        <v>186</v>
      </c>
      <c r="E161" s="350" t="s">
        <v>882</v>
      </c>
      <c r="F161" s="353">
        <v>3</v>
      </c>
      <c r="G161" s="205">
        <v>1</v>
      </c>
      <c r="H161" s="214" t="s">
        <v>204</v>
      </c>
      <c r="I161" s="350" t="s">
        <v>773</v>
      </c>
      <c r="J161" s="353">
        <v>3</v>
      </c>
      <c r="K161" s="329" t="str">
        <f>+IF(OR(ISBLANK(F161),ISBLANK(J161)),"",IF(OR(AND(F161=1,J161=1),AND(F161=1,J161=2),AND(F161=1,J161=3)),"Deficiencia de control mayor (diseño y ejecución)",IF(OR(AND(F161=2,J161=2),AND(F161=3,J161=1),AND(F161=3,J161=2),AND(F161=2,J161=1)),"Deficiencia de control (diseño o ejecución)",IF(AND(F161=2,J161=3),"Oportunidad de mejora","Mantenimiento del control"))))</f>
        <v>Mantenimiento del control</v>
      </c>
      <c r="L161" s="327">
        <f>+IF(K161="",0,IF(K161="Deficiencia de control mayor (diseño y ejecución)",4,IF(K161="Deficiencia de control (diseño o ejecución)",20,IF(K161="Oportunidad de mejora",40,60))))</f>
        <v>60</v>
      </c>
      <c r="M161" s="327">
        <v>0.98965000000000003</v>
      </c>
      <c r="N161" s="332">
        <f>+L161+M161</f>
        <v>60.989649999999997</v>
      </c>
      <c r="O161" s="333"/>
      <c r="P161" s="134"/>
      <c r="Q161" s="134"/>
      <c r="R161" s="134"/>
      <c r="S161" s="134"/>
      <c r="T161" s="134"/>
      <c r="U161" s="134"/>
      <c r="V161" s="134"/>
      <c r="W161" s="134"/>
      <c r="X161" s="134"/>
      <c r="Y161" s="134"/>
      <c r="Z161" s="134"/>
    </row>
    <row r="162" spans="1:26" ht="75" customHeight="1">
      <c r="A162" s="134"/>
      <c r="B162" s="377"/>
      <c r="C162" s="385"/>
      <c r="D162" s="382"/>
      <c r="E162" s="351"/>
      <c r="F162" s="354"/>
      <c r="G162" s="206">
        <v>2</v>
      </c>
      <c r="H162" s="214" t="s">
        <v>205</v>
      </c>
      <c r="I162" s="351"/>
      <c r="J162" s="354"/>
      <c r="K162" s="330"/>
      <c r="L162" s="324"/>
      <c r="M162" s="324"/>
      <c r="N162" s="324"/>
      <c r="O162" s="324"/>
      <c r="P162" s="134"/>
      <c r="Q162" s="134"/>
      <c r="R162" s="134"/>
      <c r="S162" s="134"/>
      <c r="T162" s="134"/>
      <c r="U162" s="134"/>
      <c r="V162" s="134"/>
      <c r="W162" s="134"/>
      <c r="X162" s="134"/>
      <c r="Y162" s="134"/>
      <c r="Z162" s="134"/>
    </row>
    <row r="163" spans="1:26" ht="64.5" customHeight="1">
      <c r="A163" s="134"/>
      <c r="B163" s="377"/>
      <c r="C163" s="385"/>
      <c r="D163" s="382"/>
      <c r="E163" s="351"/>
      <c r="F163" s="354"/>
      <c r="G163" s="206">
        <v>3</v>
      </c>
      <c r="H163" s="214" t="s">
        <v>206</v>
      </c>
      <c r="I163" s="351"/>
      <c r="J163" s="354"/>
      <c r="K163" s="330"/>
      <c r="L163" s="324"/>
      <c r="M163" s="324"/>
      <c r="N163" s="324"/>
      <c r="O163" s="324"/>
      <c r="P163" s="134"/>
      <c r="Q163" s="134"/>
      <c r="R163" s="134"/>
      <c r="S163" s="134"/>
      <c r="T163" s="134"/>
      <c r="U163" s="134"/>
      <c r="V163" s="134"/>
      <c r="W163" s="134"/>
      <c r="X163" s="134"/>
      <c r="Y163" s="134"/>
      <c r="Z163" s="134"/>
    </row>
    <row r="164" spans="1:26" ht="42">
      <c r="A164" s="134"/>
      <c r="B164" s="377"/>
      <c r="C164" s="385"/>
      <c r="D164" s="382"/>
      <c r="E164" s="351"/>
      <c r="F164" s="354"/>
      <c r="G164" s="206">
        <v>4</v>
      </c>
      <c r="H164" s="214" t="s">
        <v>702</v>
      </c>
      <c r="I164" s="351"/>
      <c r="J164" s="354"/>
      <c r="K164" s="330"/>
      <c r="L164" s="324"/>
      <c r="M164" s="324"/>
      <c r="N164" s="324"/>
      <c r="O164" s="324"/>
      <c r="P164" s="134"/>
      <c r="Q164" s="134"/>
      <c r="R164" s="134"/>
      <c r="S164" s="134"/>
      <c r="T164" s="134"/>
      <c r="U164" s="134"/>
      <c r="V164" s="134"/>
      <c r="W164" s="134"/>
      <c r="X164" s="134"/>
      <c r="Y164" s="134"/>
      <c r="Z164" s="134"/>
    </row>
    <row r="165" spans="1:26" ht="21" customHeight="1">
      <c r="A165" s="134"/>
      <c r="B165" s="377"/>
      <c r="C165" s="385"/>
      <c r="D165" s="382"/>
      <c r="E165" s="351"/>
      <c r="F165" s="354"/>
      <c r="G165" s="206">
        <v>5</v>
      </c>
      <c r="H165" s="235"/>
      <c r="I165" s="351"/>
      <c r="J165" s="354"/>
      <c r="K165" s="330"/>
      <c r="L165" s="324"/>
      <c r="M165" s="324"/>
      <c r="N165" s="324"/>
      <c r="O165" s="324"/>
      <c r="P165" s="134"/>
      <c r="Q165" s="134"/>
      <c r="R165" s="134"/>
      <c r="S165" s="134"/>
      <c r="T165" s="134"/>
      <c r="U165" s="134"/>
      <c r="V165" s="134"/>
      <c r="W165" s="134"/>
      <c r="X165" s="134"/>
      <c r="Y165" s="134"/>
      <c r="Z165" s="134"/>
    </row>
    <row r="166" spans="1:26" ht="21" customHeight="1">
      <c r="A166" s="134"/>
      <c r="B166" s="377"/>
      <c r="C166" s="385"/>
      <c r="D166" s="382"/>
      <c r="E166" s="351"/>
      <c r="F166" s="354"/>
      <c r="G166" s="206">
        <v>6</v>
      </c>
      <c r="H166" s="235"/>
      <c r="I166" s="351"/>
      <c r="J166" s="354"/>
      <c r="K166" s="330"/>
      <c r="L166" s="324"/>
      <c r="M166" s="324"/>
      <c r="N166" s="324"/>
      <c r="O166" s="324"/>
      <c r="P166" s="134"/>
      <c r="Q166" s="134"/>
      <c r="R166" s="134"/>
      <c r="S166" s="134"/>
      <c r="T166" s="134"/>
      <c r="U166" s="134"/>
      <c r="V166" s="134"/>
      <c r="W166" s="134"/>
      <c r="X166" s="134"/>
      <c r="Y166" s="134"/>
      <c r="Z166" s="134"/>
    </row>
    <row r="167" spans="1:26" ht="21" customHeight="1">
      <c r="A167" s="134"/>
      <c r="B167" s="377"/>
      <c r="C167" s="385"/>
      <c r="D167" s="382"/>
      <c r="E167" s="351"/>
      <c r="F167" s="354"/>
      <c r="G167" s="206">
        <v>7</v>
      </c>
      <c r="H167" s="235"/>
      <c r="I167" s="351"/>
      <c r="J167" s="354"/>
      <c r="K167" s="330"/>
      <c r="L167" s="324"/>
      <c r="M167" s="324"/>
      <c r="N167" s="324"/>
      <c r="O167" s="324"/>
      <c r="P167" s="134"/>
      <c r="Q167" s="134"/>
      <c r="R167" s="134"/>
      <c r="S167" s="134"/>
      <c r="T167" s="134"/>
      <c r="U167" s="134"/>
      <c r="V167" s="134"/>
      <c r="W167" s="134"/>
      <c r="X167" s="134"/>
      <c r="Y167" s="134"/>
      <c r="Z167" s="134"/>
    </row>
    <row r="168" spans="1:26" ht="3" customHeight="1" thickBot="1">
      <c r="A168" s="134"/>
      <c r="B168" s="378"/>
      <c r="C168" s="386"/>
      <c r="D168" s="383"/>
      <c r="E168" s="352"/>
      <c r="F168" s="355"/>
      <c r="G168" s="207">
        <v>8</v>
      </c>
      <c r="H168" s="236"/>
      <c r="I168" s="352"/>
      <c r="J168" s="355"/>
      <c r="K168" s="331"/>
      <c r="L168" s="324"/>
      <c r="M168" s="324"/>
      <c r="N168" s="324"/>
      <c r="O168" s="324"/>
      <c r="P168" s="134"/>
      <c r="Q168" s="134"/>
      <c r="R168" s="134"/>
      <c r="S168" s="134"/>
      <c r="T168" s="134"/>
      <c r="U168" s="134"/>
      <c r="V168" s="134"/>
      <c r="W168" s="134"/>
      <c r="X168" s="134"/>
      <c r="Y168" s="134"/>
      <c r="Z168" s="134"/>
    </row>
    <row r="169" spans="1:26" ht="81" customHeight="1">
      <c r="A169" s="134"/>
      <c r="B169" s="376" t="str">
        <f>+LEFT(C169,3)</f>
        <v>4.6</v>
      </c>
      <c r="C169" s="384" t="s">
        <v>207</v>
      </c>
      <c r="D169" s="387" t="s">
        <v>186</v>
      </c>
      <c r="E169" s="350" t="s">
        <v>715</v>
      </c>
      <c r="F169" s="353">
        <v>3</v>
      </c>
      <c r="G169" s="205">
        <v>1</v>
      </c>
      <c r="H169" s="213" t="s">
        <v>208</v>
      </c>
      <c r="I169" s="350" t="s">
        <v>716</v>
      </c>
      <c r="J169" s="353">
        <v>3</v>
      </c>
      <c r="K169" s="329" t="str">
        <f>+IF(OR(ISBLANK(F169),ISBLANK(J169)),"",IF(OR(AND(F169=1,J169=1),AND(F169=1,J169=2),AND(F169=1,J169=3)),"Deficiencia de control mayor (diseño y ejecución)",IF(OR(AND(F169=2,J169=2),AND(F169=3,J169=1),AND(F169=3,J169=2),AND(F169=2,J169=1)),"Deficiencia de control (diseño o ejecución)",IF(AND(F169=2,J169=3),"Oportunidad de mejora","Mantenimiento del control"))))</f>
        <v>Mantenimiento del control</v>
      </c>
      <c r="L169" s="327">
        <f>+IF(K169="",0,IF(K169="Deficiencia de control mayor (diseño y ejecución)",4,IF(K169="Deficiencia de control (diseño o ejecución)",20,IF(K169="Oportunidad de mejora",40,60))))</f>
        <v>60</v>
      </c>
      <c r="M169" s="327">
        <v>0.98965199999999998</v>
      </c>
      <c r="N169" s="336">
        <f>+L169+M169</f>
        <v>60.989652</v>
      </c>
      <c r="O169" s="339"/>
      <c r="P169" s="134"/>
      <c r="Q169" s="134"/>
      <c r="R169" s="134"/>
      <c r="S169" s="134"/>
      <c r="T169" s="134"/>
      <c r="U169" s="134"/>
      <c r="V169" s="134"/>
      <c r="W169" s="134"/>
      <c r="X169" s="134"/>
      <c r="Y169" s="134"/>
      <c r="Z169" s="134"/>
    </row>
    <row r="170" spans="1:26" ht="70">
      <c r="A170" s="134"/>
      <c r="B170" s="377"/>
      <c r="C170" s="385"/>
      <c r="D170" s="382"/>
      <c r="E170" s="351"/>
      <c r="F170" s="354"/>
      <c r="G170" s="206">
        <v>2</v>
      </c>
      <c r="H170" s="214" t="s">
        <v>671</v>
      </c>
      <c r="I170" s="351"/>
      <c r="J170" s="354"/>
      <c r="K170" s="330"/>
      <c r="L170" s="324"/>
      <c r="M170" s="324"/>
      <c r="N170" s="324"/>
      <c r="O170" s="324"/>
      <c r="P170" s="134"/>
      <c r="Q170" s="134"/>
      <c r="R170" s="134"/>
      <c r="S170" s="134"/>
      <c r="T170" s="134"/>
      <c r="U170" s="134"/>
      <c r="V170" s="134"/>
      <c r="W170" s="134"/>
      <c r="X170" s="134"/>
      <c r="Y170" s="134"/>
      <c r="Z170" s="134"/>
    </row>
    <row r="171" spans="1:26" ht="28">
      <c r="A171" s="134"/>
      <c r="B171" s="377"/>
      <c r="C171" s="385"/>
      <c r="D171" s="382"/>
      <c r="E171" s="351"/>
      <c r="F171" s="354"/>
      <c r="G171" s="206">
        <v>3</v>
      </c>
      <c r="H171" s="214" t="s">
        <v>703</v>
      </c>
      <c r="I171" s="351"/>
      <c r="J171" s="354"/>
      <c r="K171" s="330"/>
      <c r="L171" s="324"/>
      <c r="M171" s="324"/>
      <c r="N171" s="324"/>
      <c r="O171" s="324"/>
      <c r="P171" s="134"/>
      <c r="Q171" s="134"/>
      <c r="R171" s="134"/>
      <c r="S171" s="134"/>
      <c r="T171" s="134"/>
      <c r="U171" s="134"/>
      <c r="V171" s="134"/>
      <c r="W171" s="134"/>
      <c r="X171" s="134"/>
      <c r="Y171" s="134"/>
      <c r="Z171" s="134"/>
    </row>
    <row r="172" spans="1:26" ht="21" customHeight="1">
      <c r="A172" s="134"/>
      <c r="B172" s="377"/>
      <c r="C172" s="385"/>
      <c r="D172" s="382"/>
      <c r="E172" s="351"/>
      <c r="F172" s="354"/>
      <c r="G172" s="206">
        <v>4</v>
      </c>
      <c r="H172" s="235"/>
      <c r="I172" s="351"/>
      <c r="J172" s="354"/>
      <c r="K172" s="330"/>
      <c r="L172" s="324"/>
      <c r="M172" s="324"/>
      <c r="N172" s="324"/>
      <c r="O172" s="324"/>
      <c r="P172" s="134"/>
      <c r="Q172" s="134"/>
      <c r="R172" s="134"/>
      <c r="S172" s="134"/>
      <c r="T172" s="134"/>
      <c r="U172" s="134"/>
      <c r="V172" s="134"/>
      <c r="W172" s="134"/>
      <c r="X172" s="134"/>
      <c r="Y172" s="134"/>
      <c r="Z172" s="134"/>
    </row>
    <row r="173" spans="1:26" ht="21" customHeight="1">
      <c r="A173" s="134"/>
      <c r="B173" s="377"/>
      <c r="C173" s="385"/>
      <c r="D173" s="382"/>
      <c r="E173" s="351"/>
      <c r="F173" s="354"/>
      <c r="G173" s="206">
        <v>5</v>
      </c>
      <c r="H173" s="235"/>
      <c r="I173" s="351"/>
      <c r="J173" s="354"/>
      <c r="K173" s="330"/>
      <c r="L173" s="324"/>
      <c r="M173" s="324"/>
      <c r="N173" s="324"/>
      <c r="O173" s="324"/>
      <c r="P173" s="134"/>
      <c r="Q173" s="134"/>
      <c r="R173" s="134"/>
      <c r="S173" s="134"/>
      <c r="T173" s="134"/>
      <c r="U173" s="134"/>
      <c r="V173" s="134"/>
      <c r="W173" s="134"/>
      <c r="X173" s="134"/>
      <c r="Y173" s="134"/>
      <c r="Z173" s="134"/>
    </row>
    <row r="174" spans="1:26" ht="21" customHeight="1">
      <c r="A174" s="134"/>
      <c r="B174" s="377"/>
      <c r="C174" s="385"/>
      <c r="D174" s="382"/>
      <c r="E174" s="351"/>
      <c r="F174" s="354"/>
      <c r="G174" s="206">
        <v>6</v>
      </c>
      <c r="H174" s="235"/>
      <c r="I174" s="351"/>
      <c r="J174" s="354"/>
      <c r="K174" s="330"/>
      <c r="L174" s="324"/>
      <c r="M174" s="324"/>
      <c r="N174" s="324"/>
      <c r="O174" s="324"/>
      <c r="P174" s="134"/>
      <c r="Q174" s="134"/>
      <c r="R174" s="134"/>
      <c r="S174" s="134"/>
      <c r="T174" s="134"/>
      <c r="U174" s="134"/>
      <c r="V174" s="134"/>
      <c r="W174" s="134"/>
      <c r="X174" s="134"/>
      <c r="Y174" s="134"/>
      <c r="Z174" s="134"/>
    </row>
    <row r="175" spans="1:26" ht="21" customHeight="1">
      <c r="A175" s="134"/>
      <c r="B175" s="377"/>
      <c r="C175" s="385"/>
      <c r="D175" s="382"/>
      <c r="E175" s="351"/>
      <c r="F175" s="354"/>
      <c r="G175" s="206">
        <v>7</v>
      </c>
      <c r="H175" s="235"/>
      <c r="I175" s="351"/>
      <c r="J175" s="354"/>
      <c r="K175" s="330"/>
      <c r="L175" s="324"/>
      <c r="M175" s="324"/>
      <c r="N175" s="324"/>
      <c r="O175" s="324"/>
      <c r="P175" s="134"/>
      <c r="Q175" s="134"/>
      <c r="R175" s="134"/>
      <c r="S175" s="134"/>
      <c r="T175" s="134"/>
      <c r="U175" s="134"/>
      <c r="V175" s="134"/>
      <c r="W175" s="134"/>
      <c r="X175" s="134"/>
      <c r="Y175" s="134"/>
      <c r="Z175" s="134"/>
    </row>
    <row r="176" spans="1:26" ht="61.5" customHeight="1" thickBot="1">
      <c r="A176" s="134"/>
      <c r="B176" s="378"/>
      <c r="C176" s="386"/>
      <c r="D176" s="383"/>
      <c r="E176" s="352"/>
      <c r="F176" s="355"/>
      <c r="G176" s="207">
        <v>8</v>
      </c>
      <c r="H176" s="236"/>
      <c r="I176" s="352"/>
      <c r="J176" s="355"/>
      <c r="K176" s="335"/>
      <c r="L176" s="324"/>
      <c r="M176" s="324"/>
      <c r="N176" s="324"/>
      <c r="O176" s="324"/>
      <c r="P176" s="134"/>
      <c r="Q176" s="134"/>
      <c r="R176" s="134"/>
      <c r="S176" s="134"/>
      <c r="T176" s="134"/>
      <c r="U176" s="134"/>
      <c r="V176" s="134"/>
      <c r="W176" s="134"/>
      <c r="X176" s="134"/>
      <c r="Y176" s="134"/>
      <c r="Z176" s="134"/>
    </row>
    <row r="177" spans="1:26" ht="112.5" customHeight="1">
      <c r="A177" s="134"/>
      <c r="B177" s="376" t="str">
        <f>+LEFT(C177,3)</f>
        <v>4.7</v>
      </c>
      <c r="C177" s="404" t="s">
        <v>209</v>
      </c>
      <c r="D177" s="387" t="s">
        <v>186</v>
      </c>
      <c r="E177" s="366" t="s">
        <v>883</v>
      </c>
      <c r="F177" s="381">
        <v>3</v>
      </c>
      <c r="G177" s="197">
        <v>1</v>
      </c>
      <c r="H177" s="209" t="s">
        <v>210</v>
      </c>
      <c r="I177" s="391" t="s">
        <v>866</v>
      </c>
      <c r="J177" s="381">
        <v>3</v>
      </c>
      <c r="K177" s="334" t="str">
        <f>+IF(OR(ISBLANK(F177),ISBLANK(J177)),"",IF(OR(AND(F177=1,J177=1),AND(F177=1,J177=2),AND(F177=1,J177=3)),"Deficiencia de control mayor (diseño y ejecución)",IF(OR(AND(F177=2,J177=2),AND(F177=3,J177=1),AND(F177=3,J177=2),AND(F177=2,J177=1)),"Deficiencia de control (diseño o ejecución)",IF(AND(F177=2,J177=3),"Oportunidad de mejora","Mantenimiento del control"))))</f>
        <v>Mantenimiento del control</v>
      </c>
      <c r="L177" s="327">
        <f>+IF(K177="",0,IF(K177="Deficiencia de control mayor (diseño y ejecución)",4,IF(K177="Deficiencia de control (diseño o ejecución)",20,IF(K177="Oportunidad de mejora",40,60))))</f>
        <v>60</v>
      </c>
      <c r="M177" s="327">
        <v>1.8962300000000001</v>
      </c>
      <c r="N177" s="328">
        <f>+L177+M177</f>
        <v>61.896230000000003</v>
      </c>
      <c r="O177" s="325"/>
      <c r="P177" s="134"/>
      <c r="Q177" s="134"/>
      <c r="R177" s="134"/>
      <c r="S177" s="134"/>
      <c r="T177" s="134"/>
      <c r="U177" s="134"/>
      <c r="V177" s="134"/>
      <c r="W177" s="134"/>
      <c r="X177" s="134"/>
      <c r="Y177" s="134"/>
      <c r="Z177" s="134"/>
    </row>
    <row r="178" spans="1:26" ht="105" customHeight="1">
      <c r="A178" s="134"/>
      <c r="B178" s="377"/>
      <c r="C178" s="385"/>
      <c r="D178" s="382"/>
      <c r="E178" s="367"/>
      <c r="F178" s="382"/>
      <c r="G178" s="194">
        <v>2</v>
      </c>
      <c r="H178" s="210" t="s">
        <v>211</v>
      </c>
      <c r="I178" s="351"/>
      <c r="J178" s="382"/>
      <c r="K178" s="330"/>
      <c r="L178" s="324"/>
      <c r="M178" s="324"/>
      <c r="N178" s="324"/>
      <c r="O178" s="324"/>
      <c r="P178" s="134"/>
      <c r="Q178" s="134"/>
      <c r="R178" s="134"/>
      <c r="S178" s="134"/>
      <c r="T178" s="134"/>
      <c r="U178" s="134"/>
      <c r="V178" s="134"/>
      <c r="W178" s="134"/>
      <c r="X178" s="134"/>
      <c r="Y178" s="134"/>
      <c r="Z178" s="134"/>
    </row>
    <row r="179" spans="1:26" ht="70">
      <c r="A179" s="134"/>
      <c r="B179" s="377"/>
      <c r="C179" s="385"/>
      <c r="D179" s="382"/>
      <c r="E179" s="367"/>
      <c r="F179" s="382"/>
      <c r="G179" s="194">
        <v>3</v>
      </c>
      <c r="H179" s="210" t="s">
        <v>667</v>
      </c>
      <c r="I179" s="351"/>
      <c r="J179" s="382"/>
      <c r="K179" s="330"/>
      <c r="L179" s="324"/>
      <c r="M179" s="324"/>
      <c r="N179" s="324"/>
      <c r="O179" s="324"/>
      <c r="P179" s="134"/>
      <c r="Q179" s="134"/>
      <c r="R179" s="134"/>
      <c r="S179" s="134"/>
      <c r="T179" s="134"/>
      <c r="U179" s="134"/>
      <c r="V179" s="134"/>
      <c r="W179" s="134"/>
      <c r="X179" s="134"/>
      <c r="Y179" s="134"/>
      <c r="Z179" s="134"/>
    </row>
    <row r="180" spans="1:26" ht="21" customHeight="1">
      <c r="A180" s="134"/>
      <c r="B180" s="377"/>
      <c r="C180" s="385"/>
      <c r="D180" s="382"/>
      <c r="E180" s="367"/>
      <c r="F180" s="382"/>
      <c r="G180" s="194">
        <v>4</v>
      </c>
      <c r="H180" s="217" t="s">
        <v>867</v>
      </c>
      <c r="I180" s="351"/>
      <c r="J180" s="382"/>
      <c r="K180" s="330"/>
      <c r="L180" s="324"/>
      <c r="M180" s="324"/>
      <c r="N180" s="324"/>
      <c r="O180" s="324"/>
      <c r="P180" s="134"/>
      <c r="Q180" s="134"/>
      <c r="R180" s="134"/>
      <c r="S180" s="134"/>
      <c r="T180" s="134"/>
      <c r="U180" s="134"/>
      <c r="V180" s="134"/>
      <c r="W180" s="134"/>
      <c r="X180" s="134"/>
      <c r="Y180" s="134"/>
      <c r="Z180" s="134"/>
    </row>
    <row r="181" spans="1:26" ht="21" customHeight="1">
      <c r="A181" s="134"/>
      <c r="B181" s="377"/>
      <c r="C181" s="385"/>
      <c r="D181" s="382"/>
      <c r="E181" s="367"/>
      <c r="F181" s="382"/>
      <c r="G181" s="194">
        <v>5</v>
      </c>
      <c r="H181" s="217"/>
      <c r="I181" s="351"/>
      <c r="J181" s="382"/>
      <c r="K181" s="330"/>
      <c r="L181" s="324"/>
      <c r="M181" s="324"/>
      <c r="N181" s="324"/>
      <c r="O181" s="324"/>
      <c r="P181" s="134"/>
      <c r="Q181" s="134"/>
      <c r="R181" s="134"/>
      <c r="S181" s="134"/>
      <c r="T181" s="134"/>
      <c r="U181" s="134"/>
      <c r="V181" s="134"/>
      <c r="W181" s="134"/>
      <c r="X181" s="134"/>
      <c r="Y181" s="134"/>
      <c r="Z181" s="134"/>
    </row>
    <row r="182" spans="1:26" ht="21" customHeight="1">
      <c r="A182" s="134"/>
      <c r="B182" s="377"/>
      <c r="C182" s="385"/>
      <c r="D182" s="382"/>
      <c r="E182" s="367"/>
      <c r="F182" s="382"/>
      <c r="G182" s="194">
        <v>6</v>
      </c>
      <c r="H182" s="217"/>
      <c r="I182" s="351"/>
      <c r="J182" s="382"/>
      <c r="K182" s="330"/>
      <c r="L182" s="324"/>
      <c r="M182" s="324"/>
      <c r="N182" s="324"/>
      <c r="O182" s="324"/>
      <c r="P182" s="134"/>
      <c r="Q182" s="134"/>
      <c r="R182" s="134"/>
      <c r="S182" s="134"/>
      <c r="T182" s="134"/>
      <c r="U182" s="134"/>
      <c r="V182" s="134"/>
      <c r="W182" s="134"/>
      <c r="X182" s="134"/>
      <c r="Y182" s="134"/>
      <c r="Z182" s="134"/>
    </row>
    <row r="183" spans="1:26" ht="12" customHeight="1" thickBot="1">
      <c r="A183" s="134"/>
      <c r="B183" s="377"/>
      <c r="C183" s="385"/>
      <c r="D183" s="382"/>
      <c r="E183" s="367"/>
      <c r="F183" s="382"/>
      <c r="G183" s="194">
        <v>7</v>
      </c>
      <c r="H183" s="217"/>
      <c r="I183" s="351"/>
      <c r="J183" s="382"/>
      <c r="K183" s="330"/>
      <c r="L183" s="324"/>
      <c r="M183" s="324"/>
      <c r="N183" s="324"/>
      <c r="O183" s="324"/>
      <c r="P183" s="134"/>
      <c r="Q183" s="134"/>
      <c r="R183" s="134"/>
      <c r="S183" s="134"/>
      <c r="T183" s="134"/>
      <c r="U183" s="134"/>
      <c r="V183" s="134"/>
      <c r="W183" s="134"/>
      <c r="X183" s="134"/>
      <c r="Y183" s="134"/>
      <c r="Z183" s="134"/>
    </row>
    <row r="184" spans="1:26" ht="21" hidden="1" customHeight="1">
      <c r="A184" s="134"/>
      <c r="B184" s="378"/>
      <c r="C184" s="386"/>
      <c r="D184" s="383"/>
      <c r="E184" s="368"/>
      <c r="F184" s="383"/>
      <c r="G184" s="196">
        <v>8</v>
      </c>
      <c r="H184" s="218"/>
      <c r="I184" s="352"/>
      <c r="J184" s="383"/>
      <c r="K184" s="331"/>
      <c r="L184" s="324"/>
      <c r="M184" s="324"/>
      <c r="N184" s="324"/>
      <c r="O184" s="324"/>
      <c r="P184" s="134"/>
      <c r="Q184" s="134"/>
      <c r="R184" s="134"/>
      <c r="S184" s="134"/>
      <c r="T184" s="134"/>
      <c r="U184" s="134"/>
      <c r="V184" s="134"/>
      <c r="W184" s="134"/>
      <c r="X184" s="134"/>
      <c r="Y184" s="134"/>
      <c r="Z184" s="134"/>
    </row>
    <row r="185" spans="1:26" ht="34.5" customHeight="1">
      <c r="A185" s="134"/>
      <c r="B185" s="388"/>
      <c r="C185" s="390" t="s">
        <v>212</v>
      </c>
      <c r="D185" s="349" t="s">
        <v>8</v>
      </c>
      <c r="E185" s="400" t="s">
        <v>113</v>
      </c>
      <c r="F185" s="346" t="s">
        <v>114</v>
      </c>
      <c r="G185" s="359" t="s">
        <v>115</v>
      </c>
      <c r="H185" s="301"/>
      <c r="I185" s="360"/>
      <c r="J185" s="346" t="s">
        <v>116</v>
      </c>
      <c r="K185" s="346" t="s">
        <v>149</v>
      </c>
      <c r="L185" s="337"/>
      <c r="M185" s="337"/>
      <c r="N185" s="338"/>
      <c r="O185" s="326"/>
      <c r="P185" s="134"/>
      <c r="Q185" s="134"/>
      <c r="R185" s="134"/>
      <c r="S185" s="134"/>
      <c r="T185" s="134"/>
      <c r="U185" s="134"/>
      <c r="V185" s="134"/>
      <c r="W185" s="134"/>
      <c r="X185" s="134"/>
      <c r="Y185" s="134"/>
      <c r="Z185" s="134"/>
    </row>
    <row r="186" spans="1:26" ht="57" customHeight="1">
      <c r="A186" s="134"/>
      <c r="B186" s="389"/>
      <c r="C186" s="389"/>
      <c r="D186" s="347"/>
      <c r="E186" s="347"/>
      <c r="F186" s="347"/>
      <c r="G186" s="348" t="s">
        <v>13</v>
      </c>
      <c r="H186" s="349" t="s">
        <v>15</v>
      </c>
      <c r="I186" s="349" t="s">
        <v>150</v>
      </c>
      <c r="J186" s="347"/>
      <c r="K186" s="347"/>
      <c r="L186" s="324"/>
      <c r="M186" s="324"/>
      <c r="N186" s="324"/>
      <c r="O186" s="324"/>
      <c r="P186" s="134"/>
      <c r="Q186" s="134"/>
      <c r="R186" s="134"/>
      <c r="S186" s="134"/>
      <c r="T186" s="134"/>
      <c r="U186" s="134"/>
      <c r="V186" s="134"/>
      <c r="W186" s="134"/>
      <c r="X186" s="134"/>
      <c r="Y186" s="134"/>
      <c r="Z186" s="134"/>
    </row>
    <row r="187" spans="1:26" ht="39.75" customHeight="1" thickBot="1">
      <c r="A187" s="134"/>
      <c r="B187" s="389"/>
      <c r="C187" s="389"/>
      <c r="D187" s="361"/>
      <c r="E187" s="361"/>
      <c r="F187" s="347"/>
      <c r="G187" s="347"/>
      <c r="H187" s="347"/>
      <c r="I187" s="361"/>
      <c r="J187" s="347"/>
      <c r="K187" s="347"/>
      <c r="L187" s="324"/>
      <c r="M187" s="324"/>
      <c r="N187" s="324"/>
      <c r="O187" s="324"/>
      <c r="P187" s="134"/>
      <c r="Q187" s="134"/>
      <c r="R187" s="134"/>
      <c r="S187" s="134"/>
      <c r="T187" s="134"/>
      <c r="U187" s="134"/>
      <c r="V187" s="134"/>
      <c r="W187" s="134"/>
      <c r="X187" s="134"/>
      <c r="Y187" s="134"/>
      <c r="Z187" s="134"/>
    </row>
    <row r="188" spans="1:26" ht="113.15" customHeight="1">
      <c r="A188" s="134"/>
      <c r="B188" s="376" t="str">
        <f>+LEFT(C188,3)</f>
        <v>5.1</v>
      </c>
      <c r="C188" s="384" t="s">
        <v>213</v>
      </c>
      <c r="D188" s="387" t="s">
        <v>214</v>
      </c>
      <c r="E188" s="366" t="s">
        <v>704</v>
      </c>
      <c r="F188" s="381">
        <v>3</v>
      </c>
      <c r="G188" s="197">
        <v>1</v>
      </c>
      <c r="H188" s="209" t="s">
        <v>215</v>
      </c>
      <c r="I188" s="350" t="s">
        <v>842</v>
      </c>
      <c r="J188" s="353">
        <v>3</v>
      </c>
      <c r="K188" s="329" t="str">
        <f>+IF(OR(ISBLANK(F188),ISBLANK(J188)),"",IF(OR(AND(F188=1,J188=1),AND(F188=1,J188=2),AND(F188=1,J188=3)),"Deficiencia de control mayor (diseño y ejecución)",IF(OR(AND(F188=2,J188=2),AND(F188=3,J188=1),AND(F188=3,J188=2),AND(F188=2,J188=1)),"Deficiencia de control (diseño o ejecución)",IF(AND(F188=2,J188=3),"Oportunidad de mejora","Mantenimiento del control"))))</f>
        <v>Mantenimiento del control</v>
      </c>
      <c r="L188" s="327">
        <f>+IF(K188="",0,IF(K188="Deficiencia de control mayor (diseño y ejecución)",4,IF(K188="Deficiencia de control (diseño o ejecución)",20,IF(K188="Oportunidad de mejora",40,60))))</f>
        <v>60</v>
      </c>
      <c r="M188" s="327">
        <v>1.1896</v>
      </c>
      <c r="N188" s="328">
        <f>+L188+M188</f>
        <v>61.189599999999999</v>
      </c>
      <c r="O188" s="325"/>
      <c r="P188" s="134"/>
      <c r="Q188" s="134"/>
      <c r="R188" s="134"/>
      <c r="S188" s="134"/>
      <c r="T188" s="134"/>
      <c r="U188" s="134"/>
      <c r="V188" s="134"/>
      <c r="W188" s="134"/>
      <c r="X188" s="134"/>
      <c r="Y188" s="134"/>
      <c r="Z188" s="134"/>
    </row>
    <row r="189" spans="1:26" ht="92.15" customHeight="1">
      <c r="A189" s="134"/>
      <c r="B189" s="377"/>
      <c r="C189" s="385"/>
      <c r="D189" s="382"/>
      <c r="E189" s="367"/>
      <c r="F189" s="382"/>
      <c r="G189" s="194">
        <v>2</v>
      </c>
      <c r="H189" s="210" t="s">
        <v>884</v>
      </c>
      <c r="I189" s="351"/>
      <c r="J189" s="354"/>
      <c r="K189" s="330"/>
      <c r="L189" s="324"/>
      <c r="M189" s="324"/>
      <c r="N189" s="324"/>
      <c r="O189" s="324"/>
      <c r="P189" s="134"/>
      <c r="Q189" s="134"/>
      <c r="R189" s="134"/>
      <c r="S189" s="134"/>
      <c r="T189" s="134"/>
      <c r="U189" s="134"/>
      <c r="V189" s="134"/>
      <c r="W189" s="134"/>
      <c r="X189" s="134"/>
      <c r="Y189" s="134"/>
      <c r="Z189" s="134"/>
    </row>
    <row r="190" spans="1:26" ht="15.75" customHeight="1">
      <c r="A190" s="134"/>
      <c r="B190" s="377"/>
      <c r="C190" s="385"/>
      <c r="D190" s="382"/>
      <c r="E190" s="367"/>
      <c r="F190" s="382"/>
      <c r="G190" s="194">
        <v>3</v>
      </c>
      <c r="H190" s="210"/>
      <c r="I190" s="351"/>
      <c r="J190" s="354"/>
      <c r="K190" s="330"/>
      <c r="L190" s="324"/>
      <c r="M190" s="324"/>
      <c r="N190" s="324"/>
      <c r="O190" s="324"/>
      <c r="P190" s="134"/>
      <c r="Q190" s="134"/>
      <c r="R190" s="134"/>
      <c r="S190" s="134"/>
      <c r="T190" s="134"/>
      <c r="U190" s="134"/>
      <c r="V190" s="134"/>
      <c r="W190" s="134"/>
      <c r="X190" s="134"/>
      <c r="Y190" s="134"/>
      <c r="Z190" s="134"/>
    </row>
    <row r="191" spans="1:26" ht="15.75" customHeight="1">
      <c r="A191" s="134"/>
      <c r="B191" s="377"/>
      <c r="C191" s="385"/>
      <c r="D191" s="382"/>
      <c r="E191" s="367"/>
      <c r="F191" s="382"/>
      <c r="G191" s="194">
        <v>4</v>
      </c>
      <c r="H191" s="210"/>
      <c r="I191" s="351"/>
      <c r="J191" s="354"/>
      <c r="K191" s="330"/>
      <c r="L191" s="324"/>
      <c r="M191" s="324"/>
      <c r="N191" s="324"/>
      <c r="O191" s="324"/>
      <c r="P191" s="134"/>
      <c r="Q191" s="134"/>
      <c r="R191" s="134"/>
      <c r="S191" s="134"/>
      <c r="T191" s="134"/>
      <c r="U191" s="134"/>
      <c r="V191" s="134"/>
      <c r="W191" s="134"/>
      <c r="X191" s="134"/>
      <c r="Y191" s="134"/>
      <c r="Z191" s="134"/>
    </row>
    <row r="192" spans="1:26" ht="15.75" customHeight="1">
      <c r="A192" s="134"/>
      <c r="B192" s="377"/>
      <c r="C192" s="385"/>
      <c r="D192" s="382"/>
      <c r="E192" s="367"/>
      <c r="F192" s="382"/>
      <c r="G192" s="194">
        <v>5</v>
      </c>
      <c r="H192" s="217"/>
      <c r="I192" s="351"/>
      <c r="J192" s="354"/>
      <c r="K192" s="330"/>
      <c r="L192" s="324"/>
      <c r="M192" s="324"/>
      <c r="N192" s="324"/>
      <c r="O192" s="324"/>
      <c r="P192" s="134"/>
      <c r="Q192" s="134"/>
      <c r="R192" s="134"/>
      <c r="S192" s="134"/>
      <c r="T192" s="134"/>
      <c r="U192" s="134"/>
      <c r="V192" s="134"/>
      <c r="W192" s="134"/>
      <c r="X192" s="134"/>
      <c r="Y192" s="134"/>
      <c r="Z192" s="134"/>
    </row>
    <row r="193" spans="1:26" ht="15.75" customHeight="1">
      <c r="A193" s="134"/>
      <c r="B193" s="377"/>
      <c r="C193" s="385"/>
      <c r="D193" s="382"/>
      <c r="E193" s="367"/>
      <c r="F193" s="382"/>
      <c r="G193" s="194">
        <v>6</v>
      </c>
      <c r="H193" s="217"/>
      <c r="I193" s="351"/>
      <c r="J193" s="354"/>
      <c r="K193" s="330"/>
      <c r="L193" s="324"/>
      <c r="M193" s="324"/>
      <c r="N193" s="324"/>
      <c r="O193" s="324"/>
      <c r="P193" s="134"/>
      <c r="Q193" s="134"/>
      <c r="R193" s="134"/>
      <c r="S193" s="134"/>
      <c r="T193" s="134"/>
      <c r="U193" s="134"/>
      <c r="V193" s="134"/>
      <c r="W193" s="134"/>
      <c r="X193" s="134"/>
      <c r="Y193" s="134"/>
      <c r="Z193" s="134"/>
    </row>
    <row r="194" spans="1:26" ht="15.75" customHeight="1">
      <c r="A194" s="134"/>
      <c r="B194" s="377"/>
      <c r="C194" s="385"/>
      <c r="D194" s="382"/>
      <c r="E194" s="367"/>
      <c r="F194" s="382"/>
      <c r="G194" s="194">
        <v>7</v>
      </c>
      <c r="H194" s="217"/>
      <c r="I194" s="351"/>
      <c r="J194" s="354"/>
      <c r="K194" s="330"/>
      <c r="L194" s="324"/>
      <c r="M194" s="324"/>
      <c r="N194" s="324"/>
      <c r="O194" s="324"/>
      <c r="P194" s="134"/>
      <c r="Q194" s="134"/>
      <c r="R194" s="134"/>
      <c r="S194" s="134"/>
      <c r="T194" s="134"/>
      <c r="U194" s="134"/>
      <c r="V194" s="134"/>
      <c r="W194" s="134"/>
      <c r="X194" s="134"/>
      <c r="Y194" s="134"/>
      <c r="Z194" s="134"/>
    </row>
    <row r="195" spans="1:26" ht="12" customHeight="1" thickBot="1">
      <c r="A195" s="134"/>
      <c r="B195" s="378"/>
      <c r="C195" s="386"/>
      <c r="D195" s="383"/>
      <c r="E195" s="368"/>
      <c r="F195" s="383"/>
      <c r="G195" s="196">
        <v>8</v>
      </c>
      <c r="H195" s="218"/>
      <c r="I195" s="352"/>
      <c r="J195" s="355"/>
      <c r="K195" s="331"/>
      <c r="L195" s="324"/>
      <c r="M195" s="324"/>
      <c r="N195" s="324"/>
      <c r="O195" s="324"/>
      <c r="P195" s="134"/>
      <c r="Q195" s="134"/>
      <c r="R195" s="134"/>
      <c r="S195" s="134"/>
      <c r="T195" s="134"/>
      <c r="U195" s="134"/>
      <c r="V195" s="134"/>
      <c r="W195" s="134"/>
      <c r="X195" s="134"/>
      <c r="Y195" s="134"/>
      <c r="Z195" s="134"/>
    </row>
    <row r="196" spans="1:26" ht="75.75" customHeight="1">
      <c r="A196" s="134"/>
      <c r="B196" s="376" t="str">
        <f>+LEFT(C196,3)</f>
        <v>5.2</v>
      </c>
      <c r="C196" s="384" t="s">
        <v>216</v>
      </c>
      <c r="D196" s="387" t="s">
        <v>217</v>
      </c>
      <c r="E196" s="366" t="s">
        <v>218</v>
      </c>
      <c r="F196" s="381">
        <v>3</v>
      </c>
      <c r="G196" s="197">
        <v>1</v>
      </c>
      <c r="H196" s="214" t="s">
        <v>219</v>
      </c>
      <c r="I196" s="350" t="s">
        <v>843</v>
      </c>
      <c r="J196" s="381">
        <v>3</v>
      </c>
      <c r="K196" s="329" t="str">
        <f>+IF(OR(ISBLANK(F196),ISBLANK(J196)),"",IF(OR(AND(F196=1,J196=1),AND(F196=1,J196=2),AND(F196=1,J196=3)),"Deficiencia de control mayor (diseño y ejecución)",IF(OR(AND(F196=2,J196=2),AND(F196=3,J196=1),AND(F196=3,J196=2),AND(F196=2,J196=1)),"Deficiencia de control (diseño o ejecución)",IF(AND(F196=2,J196=3),"Oportunidad de mejora","Mantenimiento del control"))))</f>
        <v>Mantenimiento del control</v>
      </c>
      <c r="L196" s="327">
        <f>+IF(K196="",0,IF(K196="Deficiencia de control mayor (diseño y ejecución)",4,IF(K196="Deficiencia de control (diseño o ejecución)",20,IF(K196="Oportunidad de mejora",40,60))))</f>
        <v>60</v>
      </c>
      <c r="M196" s="327">
        <v>1.28965</v>
      </c>
      <c r="N196" s="328">
        <f>+L196+M196</f>
        <v>61.289650000000002</v>
      </c>
      <c r="O196" s="325"/>
      <c r="P196" s="134"/>
      <c r="Q196" s="134"/>
      <c r="R196" s="134"/>
      <c r="S196" s="134"/>
      <c r="T196" s="134"/>
      <c r="U196" s="134"/>
      <c r="V196" s="134"/>
      <c r="W196" s="134"/>
      <c r="X196" s="134"/>
      <c r="Y196" s="134"/>
      <c r="Z196" s="134"/>
    </row>
    <row r="197" spans="1:26" ht="84" customHeight="1">
      <c r="A197" s="134"/>
      <c r="B197" s="377"/>
      <c r="C197" s="385"/>
      <c r="D197" s="382"/>
      <c r="E197" s="367"/>
      <c r="F197" s="382"/>
      <c r="G197" s="194">
        <v>2</v>
      </c>
      <c r="H197" s="214" t="s">
        <v>220</v>
      </c>
      <c r="I197" s="351"/>
      <c r="J197" s="382"/>
      <c r="K197" s="330"/>
      <c r="L197" s="324"/>
      <c r="M197" s="324"/>
      <c r="N197" s="324"/>
      <c r="O197" s="324"/>
      <c r="P197" s="134"/>
      <c r="Q197" s="134"/>
      <c r="R197" s="134"/>
      <c r="S197" s="134"/>
      <c r="T197" s="134"/>
      <c r="U197" s="134"/>
      <c r="V197" s="134"/>
      <c r="W197" s="134"/>
      <c r="X197" s="134"/>
      <c r="Y197" s="134"/>
      <c r="Z197" s="134"/>
    </row>
    <row r="198" spans="1:26" ht="72.75" customHeight="1">
      <c r="A198" s="134"/>
      <c r="B198" s="377"/>
      <c r="C198" s="385"/>
      <c r="D198" s="382"/>
      <c r="E198" s="367"/>
      <c r="F198" s="382"/>
      <c r="G198" s="194">
        <v>3</v>
      </c>
      <c r="H198" s="214" t="s">
        <v>706</v>
      </c>
      <c r="I198" s="351"/>
      <c r="J198" s="382"/>
      <c r="K198" s="330"/>
      <c r="L198" s="324"/>
      <c r="M198" s="324"/>
      <c r="N198" s="324"/>
      <c r="O198" s="324"/>
      <c r="P198" s="134"/>
      <c r="Q198" s="134"/>
      <c r="R198" s="134"/>
      <c r="S198" s="134"/>
      <c r="T198" s="134"/>
      <c r="U198" s="134"/>
      <c r="V198" s="134"/>
      <c r="W198" s="134"/>
      <c r="X198" s="134"/>
      <c r="Y198" s="134"/>
      <c r="Z198" s="134"/>
    </row>
    <row r="199" spans="1:26" ht="87.75" customHeight="1">
      <c r="A199" s="134"/>
      <c r="B199" s="377"/>
      <c r="C199" s="385"/>
      <c r="D199" s="382"/>
      <c r="E199" s="367"/>
      <c r="F199" s="382"/>
      <c r="G199" s="194">
        <v>4</v>
      </c>
      <c r="H199" s="214" t="s">
        <v>705</v>
      </c>
      <c r="I199" s="351"/>
      <c r="J199" s="382"/>
      <c r="K199" s="330"/>
      <c r="L199" s="324"/>
      <c r="M199" s="324"/>
      <c r="N199" s="324"/>
      <c r="O199" s="324"/>
      <c r="P199" s="134"/>
      <c r="Q199" s="134"/>
      <c r="R199" s="134"/>
      <c r="S199" s="134"/>
      <c r="T199" s="134"/>
      <c r="U199" s="134"/>
      <c r="V199" s="134"/>
      <c r="W199" s="134"/>
      <c r="X199" s="134"/>
      <c r="Y199" s="134"/>
      <c r="Z199" s="134"/>
    </row>
    <row r="200" spans="1:26" ht="84">
      <c r="A200" s="134"/>
      <c r="B200" s="377"/>
      <c r="C200" s="385"/>
      <c r="D200" s="382"/>
      <c r="E200" s="367"/>
      <c r="F200" s="382"/>
      <c r="G200" s="194">
        <v>5</v>
      </c>
      <c r="H200" s="214" t="s">
        <v>707</v>
      </c>
      <c r="I200" s="351"/>
      <c r="J200" s="382"/>
      <c r="K200" s="330"/>
      <c r="L200" s="324"/>
      <c r="M200" s="324"/>
      <c r="N200" s="324"/>
      <c r="O200" s="324"/>
      <c r="P200" s="134"/>
      <c r="Q200" s="134"/>
      <c r="R200" s="134"/>
      <c r="S200" s="134"/>
      <c r="T200" s="134"/>
      <c r="U200" s="134"/>
      <c r="V200" s="134"/>
      <c r="W200" s="134"/>
      <c r="X200" s="134"/>
      <c r="Y200" s="134"/>
      <c r="Z200" s="134"/>
    </row>
    <row r="201" spans="1:26" ht="15.75" customHeight="1">
      <c r="A201" s="134"/>
      <c r="B201" s="377"/>
      <c r="C201" s="385"/>
      <c r="D201" s="382"/>
      <c r="E201" s="367"/>
      <c r="F201" s="382"/>
      <c r="G201" s="194">
        <v>6</v>
      </c>
      <c r="H201" s="235"/>
      <c r="I201" s="351"/>
      <c r="J201" s="382"/>
      <c r="K201" s="330"/>
      <c r="L201" s="324"/>
      <c r="M201" s="324"/>
      <c r="N201" s="324"/>
      <c r="O201" s="324"/>
      <c r="P201" s="134"/>
      <c r="Q201" s="134"/>
      <c r="R201" s="134"/>
      <c r="S201" s="134"/>
      <c r="T201" s="134"/>
      <c r="U201" s="134"/>
      <c r="V201" s="134"/>
      <c r="W201" s="134"/>
      <c r="X201" s="134"/>
      <c r="Y201" s="134"/>
      <c r="Z201" s="134"/>
    </row>
    <row r="202" spans="1:26" ht="15.75" customHeight="1">
      <c r="A202" s="134"/>
      <c r="B202" s="377"/>
      <c r="C202" s="385"/>
      <c r="D202" s="382"/>
      <c r="E202" s="367"/>
      <c r="F202" s="382"/>
      <c r="G202" s="194">
        <v>7</v>
      </c>
      <c r="H202" s="235"/>
      <c r="I202" s="351"/>
      <c r="J202" s="382"/>
      <c r="K202" s="330"/>
      <c r="L202" s="324"/>
      <c r="M202" s="324"/>
      <c r="N202" s="324"/>
      <c r="O202" s="324"/>
      <c r="P202" s="134"/>
      <c r="Q202" s="134"/>
      <c r="R202" s="134"/>
      <c r="S202" s="134"/>
      <c r="T202" s="134"/>
      <c r="U202" s="134"/>
      <c r="V202" s="134"/>
      <c r="W202" s="134"/>
      <c r="X202" s="134"/>
      <c r="Y202" s="134"/>
      <c r="Z202" s="134"/>
    </row>
    <row r="203" spans="1:26" ht="0.75" customHeight="1" thickBot="1">
      <c r="A203" s="134"/>
      <c r="B203" s="378"/>
      <c r="C203" s="386"/>
      <c r="D203" s="383"/>
      <c r="E203" s="368"/>
      <c r="F203" s="383"/>
      <c r="G203" s="196">
        <v>8</v>
      </c>
      <c r="H203" s="236"/>
      <c r="I203" s="352"/>
      <c r="J203" s="383"/>
      <c r="K203" s="331"/>
      <c r="L203" s="324"/>
      <c r="M203" s="324"/>
      <c r="N203" s="324"/>
      <c r="O203" s="324"/>
      <c r="P203" s="134"/>
      <c r="Q203" s="134"/>
      <c r="R203" s="134"/>
      <c r="S203" s="134"/>
      <c r="T203" s="134"/>
      <c r="U203" s="134"/>
      <c r="V203" s="134"/>
      <c r="W203" s="134"/>
      <c r="X203" s="134"/>
      <c r="Y203" s="134"/>
      <c r="Z203" s="134"/>
    </row>
    <row r="204" spans="1:26" ht="112.5" customHeight="1">
      <c r="A204" s="134"/>
      <c r="B204" s="376" t="str">
        <f>+LEFT(C204,3)</f>
        <v>5.3</v>
      </c>
      <c r="C204" s="384" t="s">
        <v>221</v>
      </c>
      <c r="D204" s="387" t="s">
        <v>222</v>
      </c>
      <c r="E204" s="350" t="s">
        <v>717</v>
      </c>
      <c r="F204" s="381">
        <v>3</v>
      </c>
      <c r="G204" s="197">
        <v>1</v>
      </c>
      <c r="H204" s="213" t="s">
        <v>223</v>
      </c>
      <c r="I204" s="350" t="s">
        <v>845</v>
      </c>
      <c r="J204" s="353">
        <v>3</v>
      </c>
      <c r="K204" s="329" t="str">
        <f>+IF(OR(ISBLANK(F204),ISBLANK(J204)),"",IF(OR(AND(F204=1,J204=1),AND(F204=1,J204=2),AND(F204=1,J204=3)),"Deficiencia de control mayor (diseño y ejecución)",IF(OR(AND(F204=2,J204=2),AND(F204=3,J204=1),AND(F204=3,J204=2),AND(F204=2,J204=1)),"Deficiencia de control (diseño o ejecución)",IF(AND(F204=2,J204=3),"Oportunidad de mejora","Mantenimiento del control"))))</f>
        <v>Mantenimiento del control</v>
      </c>
      <c r="L204" s="327">
        <f>+IF(K204="",0,IF(K204="Deficiencia de control mayor (diseño y ejecución)",4,IF(K204="Deficiencia de control (diseño o ejecución)",20,IF(K204="Oportunidad de mejora",40,60))))</f>
        <v>60</v>
      </c>
      <c r="M204" s="327">
        <v>1.3896299999999999</v>
      </c>
      <c r="N204" s="328">
        <f>+L204+M204</f>
        <v>61.389629999999997</v>
      </c>
      <c r="O204" s="325"/>
      <c r="P204" s="134"/>
      <c r="Q204" s="134"/>
      <c r="R204" s="134"/>
      <c r="S204" s="134"/>
      <c r="T204" s="134"/>
      <c r="U204" s="134"/>
      <c r="V204" s="134"/>
      <c r="W204" s="134"/>
      <c r="X204" s="134"/>
      <c r="Y204" s="134"/>
      <c r="Z204" s="134"/>
    </row>
    <row r="205" spans="1:26" ht="70" customHeight="1">
      <c r="A205" s="134"/>
      <c r="B205" s="377"/>
      <c r="C205" s="385"/>
      <c r="D205" s="382"/>
      <c r="E205" s="351"/>
      <c r="F205" s="382"/>
      <c r="G205" s="194">
        <v>2</v>
      </c>
      <c r="H205" s="214" t="s">
        <v>218</v>
      </c>
      <c r="I205" s="351"/>
      <c r="J205" s="354"/>
      <c r="K205" s="330"/>
      <c r="L205" s="324"/>
      <c r="M205" s="324"/>
      <c r="N205" s="324"/>
      <c r="O205" s="324"/>
      <c r="P205" s="134"/>
      <c r="Q205" s="134"/>
      <c r="R205" s="134"/>
      <c r="S205" s="134"/>
      <c r="T205" s="134"/>
      <c r="U205" s="134"/>
      <c r="V205" s="134"/>
      <c r="W205" s="134"/>
      <c r="X205" s="134"/>
      <c r="Y205" s="134"/>
      <c r="Z205" s="134"/>
    </row>
    <row r="206" spans="1:26" ht="50.25" customHeight="1">
      <c r="A206" s="134"/>
      <c r="B206" s="377"/>
      <c r="C206" s="385"/>
      <c r="D206" s="382"/>
      <c r="E206" s="351"/>
      <c r="F206" s="382"/>
      <c r="G206" s="194">
        <v>3</v>
      </c>
      <c r="H206" s="214" t="s">
        <v>708</v>
      </c>
      <c r="I206" s="351"/>
      <c r="J206" s="354"/>
      <c r="K206" s="330"/>
      <c r="L206" s="324"/>
      <c r="M206" s="324"/>
      <c r="N206" s="324"/>
      <c r="O206" s="324"/>
      <c r="P206" s="134"/>
      <c r="Q206" s="134"/>
      <c r="R206" s="134"/>
      <c r="S206" s="134"/>
      <c r="T206" s="134"/>
      <c r="U206" s="134"/>
      <c r="V206" s="134"/>
      <c r="W206" s="134"/>
      <c r="X206" s="134"/>
      <c r="Y206" s="134"/>
      <c r="Z206" s="134"/>
    </row>
    <row r="207" spans="1:26" ht="15.75" customHeight="1">
      <c r="A207" s="134"/>
      <c r="B207" s="377"/>
      <c r="C207" s="385"/>
      <c r="D207" s="382"/>
      <c r="E207" s="351"/>
      <c r="F207" s="382"/>
      <c r="G207" s="194">
        <v>4</v>
      </c>
      <c r="H207" s="235"/>
      <c r="I207" s="351"/>
      <c r="J207" s="354"/>
      <c r="K207" s="330"/>
      <c r="L207" s="324"/>
      <c r="M207" s="324"/>
      <c r="N207" s="324"/>
      <c r="O207" s="324"/>
      <c r="P207" s="134"/>
      <c r="Q207" s="134"/>
      <c r="R207" s="134"/>
      <c r="S207" s="134"/>
      <c r="T207" s="134"/>
      <c r="U207" s="134"/>
      <c r="V207" s="134"/>
      <c r="W207" s="134"/>
      <c r="X207" s="134"/>
      <c r="Y207" s="134"/>
      <c r="Z207" s="134"/>
    </row>
    <row r="208" spans="1:26" ht="21" customHeight="1">
      <c r="A208" s="134"/>
      <c r="B208" s="377"/>
      <c r="C208" s="385"/>
      <c r="D208" s="382"/>
      <c r="E208" s="351"/>
      <c r="F208" s="382"/>
      <c r="G208" s="194">
        <v>5</v>
      </c>
      <c r="H208" s="235"/>
      <c r="I208" s="351"/>
      <c r="J208" s="354"/>
      <c r="K208" s="330"/>
      <c r="L208" s="324"/>
      <c r="M208" s="324"/>
      <c r="N208" s="324"/>
      <c r="O208" s="324"/>
      <c r="P208" s="134"/>
      <c r="Q208" s="134"/>
      <c r="R208" s="134"/>
      <c r="S208" s="134"/>
      <c r="T208" s="134"/>
      <c r="U208" s="134"/>
      <c r="V208" s="134"/>
      <c r="W208" s="134"/>
      <c r="X208" s="134"/>
      <c r="Y208" s="134"/>
      <c r="Z208" s="134"/>
    </row>
    <row r="209" spans="1:26" ht="15.75" customHeight="1">
      <c r="A209" s="134"/>
      <c r="B209" s="377"/>
      <c r="C209" s="385"/>
      <c r="D209" s="382"/>
      <c r="E209" s="351"/>
      <c r="F209" s="382"/>
      <c r="G209" s="194">
        <v>6</v>
      </c>
      <c r="H209" s="235"/>
      <c r="I209" s="351"/>
      <c r="J209" s="354"/>
      <c r="K209" s="330"/>
      <c r="L209" s="324"/>
      <c r="M209" s="324"/>
      <c r="N209" s="324"/>
      <c r="O209" s="324"/>
      <c r="P209" s="134"/>
      <c r="Q209" s="134"/>
      <c r="R209" s="134"/>
      <c r="S209" s="134"/>
      <c r="T209" s="134"/>
      <c r="U209" s="134"/>
      <c r="V209" s="134"/>
      <c r="W209" s="134"/>
      <c r="X209" s="134"/>
      <c r="Y209" s="134"/>
      <c r="Z209" s="134"/>
    </row>
    <row r="210" spans="1:26" ht="15.75" customHeight="1">
      <c r="A210" s="134"/>
      <c r="B210" s="377"/>
      <c r="C210" s="385"/>
      <c r="D210" s="382"/>
      <c r="E210" s="351"/>
      <c r="F210" s="382"/>
      <c r="G210" s="194">
        <v>7</v>
      </c>
      <c r="H210" s="235"/>
      <c r="I210" s="351"/>
      <c r="J210" s="354"/>
      <c r="K210" s="330"/>
      <c r="L210" s="324"/>
      <c r="M210" s="324"/>
      <c r="N210" s="324"/>
      <c r="O210" s="324"/>
      <c r="P210" s="134"/>
      <c r="Q210" s="134"/>
      <c r="R210" s="134"/>
      <c r="S210" s="134"/>
      <c r="T210" s="134"/>
      <c r="U210" s="134"/>
      <c r="V210" s="134"/>
      <c r="W210" s="134"/>
      <c r="X210" s="134"/>
      <c r="Y210" s="134"/>
      <c r="Z210" s="134"/>
    </row>
    <row r="211" spans="1:26" ht="15.75" customHeight="1" thickBot="1">
      <c r="A211" s="134"/>
      <c r="B211" s="378"/>
      <c r="C211" s="386"/>
      <c r="D211" s="383"/>
      <c r="E211" s="352"/>
      <c r="F211" s="383"/>
      <c r="G211" s="196">
        <v>8</v>
      </c>
      <c r="H211" s="236"/>
      <c r="I211" s="352"/>
      <c r="J211" s="355"/>
      <c r="K211" s="331"/>
      <c r="L211" s="324"/>
      <c r="M211" s="324"/>
      <c r="N211" s="324"/>
      <c r="O211" s="324"/>
      <c r="P211" s="134"/>
      <c r="Q211" s="134"/>
      <c r="R211" s="134"/>
      <c r="S211" s="134"/>
      <c r="T211" s="134"/>
      <c r="U211" s="134"/>
      <c r="V211" s="134"/>
      <c r="W211" s="134"/>
      <c r="X211" s="134"/>
      <c r="Y211" s="134"/>
      <c r="Z211" s="134"/>
    </row>
    <row r="212" spans="1:26" ht="81" customHeight="1">
      <c r="A212" s="134"/>
      <c r="B212" s="376" t="str">
        <f>+LEFT(C212,3)</f>
        <v>5.4</v>
      </c>
      <c r="C212" s="384" t="s">
        <v>224</v>
      </c>
      <c r="D212" s="387" t="s">
        <v>225</v>
      </c>
      <c r="E212" s="350" t="s">
        <v>846</v>
      </c>
      <c r="F212" s="381">
        <v>3</v>
      </c>
      <c r="G212" s="197">
        <v>1</v>
      </c>
      <c r="H212" s="213" t="s">
        <v>226</v>
      </c>
      <c r="I212" s="391" t="s">
        <v>847</v>
      </c>
      <c r="J212" s="353">
        <v>2</v>
      </c>
      <c r="K212" s="329" t="str">
        <f>+IF(OR(ISBLANK(F212),ISBLANK(J212)),"",IF(OR(AND(F212=1,J212=1),AND(F212=1,J212=2),AND(F212=1,J212=3)),"Deficiencia de control mayor (diseño y ejecución)",IF(OR(AND(F212=2,J212=2),AND(F212=3,J212=1),AND(F212=3,J212=2),AND(F212=2,J212=1)),"Deficiencia de control (diseño o ejecución)",IF(AND(F212=2,J212=3),"Oportunidad de mejora","Mantenimiento del control"))))</f>
        <v>Deficiencia de control (diseño o ejecución)</v>
      </c>
      <c r="L212" s="327">
        <f>+IF(K212="",0,IF(K212="Deficiencia de control mayor (diseño y ejecución)",4,IF(K212="Deficiencia de control (diseño o ejecución)",20,IF(K212="Oportunidad de mejora",40,60))))</f>
        <v>20</v>
      </c>
      <c r="M212" s="327">
        <v>1.48963</v>
      </c>
      <c r="N212" s="328">
        <f>+L212+M212</f>
        <v>21.489629999999998</v>
      </c>
      <c r="O212" s="325"/>
      <c r="P212" s="134"/>
      <c r="Q212" s="134"/>
      <c r="R212" s="134"/>
      <c r="S212" s="134"/>
      <c r="T212" s="134"/>
      <c r="U212" s="134"/>
      <c r="V212" s="134"/>
      <c r="W212" s="134"/>
      <c r="X212" s="134"/>
      <c r="Y212" s="134"/>
      <c r="Z212" s="134"/>
    </row>
    <row r="213" spans="1:26" ht="104.25" customHeight="1">
      <c r="A213" s="134"/>
      <c r="B213" s="377"/>
      <c r="C213" s="385"/>
      <c r="D213" s="382"/>
      <c r="E213" s="351"/>
      <c r="F213" s="382"/>
      <c r="G213" s="194">
        <v>2</v>
      </c>
      <c r="H213" s="214" t="s">
        <v>227</v>
      </c>
      <c r="I213" s="351"/>
      <c r="J213" s="354"/>
      <c r="K213" s="330"/>
      <c r="L213" s="324"/>
      <c r="M213" s="324"/>
      <c r="N213" s="324"/>
      <c r="O213" s="324"/>
      <c r="P213" s="134"/>
      <c r="Q213" s="134"/>
      <c r="R213" s="134"/>
      <c r="S213" s="134"/>
      <c r="T213" s="134"/>
      <c r="U213" s="134"/>
      <c r="V213" s="134"/>
      <c r="W213" s="134"/>
      <c r="X213" s="134"/>
      <c r="Y213" s="134"/>
      <c r="Z213" s="134"/>
    </row>
    <row r="214" spans="1:26" ht="28" customHeight="1">
      <c r="A214" s="134"/>
      <c r="B214" s="377"/>
      <c r="C214" s="385"/>
      <c r="D214" s="382"/>
      <c r="E214" s="351"/>
      <c r="F214" s="382"/>
      <c r="G214" s="194">
        <v>3</v>
      </c>
      <c r="H214" s="214" t="s">
        <v>709</v>
      </c>
      <c r="I214" s="351"/>
      <c r="J214" s="354"/>
      <c r="K214" s="330"/>
      <c r="L214" s="324"/>
      <c r="M214" s="324"/>
      <c r="N214" s="324"/>
      <c r="O214" s="324"/>
      <c r="P214" s="134"/>
      <c r="Q214" s="134"/>
      <c r="R214" s="134"/>
      <c r="S214" s="134"/>
      <c r="T214" s="134"/>
      <c r="U214" s="134"/>
      <c r="V214" s="134"/>
      <c r="W214" s="134"/>
      <c r="X214" s="134"/>
      <c r="Y214" s="134"/>
      <c r="Z214" s="134"/>
    </row>
    <row r="215" spans="1:26" ht="20.25" customHeight="1">
      <c r="A215" s="134"/>
      <c r="B215" s="377"/>
      <c r="C215" s="385"/>
      <c r="D215" s="382"/>
      <c r="E215" s="351"/>
      <c r="F215" s="382"/>
      <c r="G215" s="194">
        <v>4</v>
      </c>
      <c r="H215" s="235"/>
      <c r="I215" s="351"/>
      <c r="J215" s="354"/>
      <c r="K215" s="330"/>
      <c r="L215" s="324"/>
      <c r="M215" s="324"/>
      <c r="N215" s="324"/>
      <c r="O215" s="324"/>
      <c r="P215" s="134"/>
      <c r="Q215" s="134"/>
      <c r="R215" s="134"/>
      <c r="S215" s="134"/>
      <c r="T215" s="134"/>
      <c r="U215" s="134"/>
      <c r="V215" s="134"/>
      <c r="W215" s="134"/>
      <c r="X215" s="134"/>
      <c r="Y215" s="134"/>
      <c r="Z215" s="134"/>
    </row>
    <row r="216" spans="1:26" ht="20.25" customHeight="1">
      <c r="A216" s="134"/>
      <c r="B216" s="377"/>
      <c r="C216" s="385"/>
      <c r="D216" s="382"/>
      <c r="E216" s="351"/>
      <c r="F216" s="382"/>
      <c r="G216" s="194">
        <v>5</v>
      </c>
      <c r="H216" s="235"/>
      <c r="I216" s="351"/>
      <c r="J216" s="354"/>
      <c r="K216" s="330"/>
      <c r="L216" s="324"/>
      <c r="M216" s="324"/>
      <c r="N216" s="324"/>
      <c r="O216" s="324"/>
      <c r="P216" s="134"/>
      <c r="Q216" s="134"/>
      <c r="R216" s="134"/>
      <c r="S216" s="134"/>
      <c r="T216" s="134"/>
      <c r="U216" s="134"/>
      <c r="V216" s="134"/>
      <c r="W216" s="134"/>
      <c r="X216" s="134"/>
      <c r="Y216" s="134"/>
      <c r="Z216" s="134"/>
    </row>
    <row r="217" spans="1:26" ht="20.25" customHeight="1">
      <c r="A217" s="134"/>
      <c r="B217" s="377"/>
      <c r="C217" s="385"/>
      <c r="D217" s="382"/>
      <c r="E217" s="351"/>
      <c r="F217" s="382"/>
      <c r="G217" s="194">
        <v>6</v>
      </c>
      <c r="H217" s="235"/>
      <c r="I217" s="351"/>
      <c r="J217" s="354"/>
      <c r="K217" s="330"/>
      <c r="L217" s="324"/>
      <c r="M217" s="324"/>
      <c r="N217" s="324"/>
      <c r="O217" s="324"/>
      <c r="P217" s="134"/>
      <c r="Q217" s="134"/>
      <c r="R217" s="134"/>
      <c r="S217" s="134"/>
      <c r="T217" s="134"/>
      <c r="U217" s="134"/>
      <c r="V217" s="134"/>
      <c r="W217" s="134"/>
      <c r="X217" s="134"/>
      <c r="Y217" s="134"/>
      <c r="Z217" s="134"/>
    </row>
    <row r="218" spans="1:26" ht="0.75" customHeight="1">
      <c r="A218" s="134"/>
      <c r="B218" s="377"/>
      <c r="C218" s="385"/>
      <c r="D218" s="382"/>
      <c r="E218" s="351"/>
      <c r="F218" s="382"/>
      <c r="G218" s="194">
        <v>7</v>
      </c>
      <c r="H218" s="235"/>
      <c r="I218" s="351"/>
      <c r="J218" s="354"/>
      <c r="K218" s="330"/>
      <c r="L218" s="324"/>
      <c r="M218" s="324"/>
      <c r="N218" s="324"/>
      <c r="O218" s="324"/>
      <c r="P218" s="134"/>
      <c r="Q218" s="134"/>
      <c r="R218" s="134"/>
      <c r="S218" s="134"/>
      <c r="T218" s="134"/>
      <c r="U218" s="134"/>
      <c r="V218" s="134"/>
      <c r="W218" s="134"/>
      <c r="X218" s="134"/>
      <c r="Y218" s="134"/>
      <c r="Z218" s="134"/>
    </row>
    <row r="219" spans="1:26" ht="15.75" customHeight="1" thickBot="1">
      <c r="A219" s="134"/>
      <c r="B219" s="378"/>
      <c r="C219" s="386"/>
      <c r="D219" s="383"/>
      <c r="E219" s="352"/>
      <c r="F219" s="383"/>
      <c r="G219" s="196">
        <v>8</v>
      </c>
      <c r="H219" s="236"/>
      <c r="I219" s="352"/>
      <c r="J219" s="355"/>
      <c r="K219" s="331"/>
      <c r="L219" s="324"/>
      <c r="M219" s="324"/>
      <c r="N219" s="324"/>
      <c r="O219" s="324"/>
      <c r="P219" s="134"/>
      <c r="Q219" s="134"/>
      <c r="R219" s="134"/>
      <c r="S219" s="134"/>
      <c r="T219" s="134"/>
      <c r="U219" s="134"/>
      <c r="V219" s="134"/>
      <c r="W219" s="134"/>
      <c r="X219" s="134"/>
      <c r="Y219" s="134"/>
      <c r="Z219" s="134"/>
    </row>
    <row r="220" spans="1:26" ht="87" customHeight="1">
      <c r="A220" s="134"/>
      <c r="B220" s="376" t="str">
        <f>+LEFT(C220,3)</f>
        <v>5.5</v>
      </c>
      <c r="C220" s="384" t="s">
        <v>228</v>
      </c>
      <c r="D220" s="387" t="s">
        <v>229</v>
      </c>
      <c r="E220" s="350" t="s">
        <v>849</v>
      </c>
      <c r="F220" s="381">
        <v>3</v>
      </c>
      <c r="G220" s="197">
        <v>1</v>
      </c>
      <c r="H220" s="209" t="s">
        <v>230</v>
      </c>
      <c r="I220" s="391" t="s">
        <v>877</v>
      </c>
      <c r="J220" s="381">
        <v>3</v>
      </c>
      <c r="K220" s="329" t="str">
        <f>+IF(OR(ISBLANK(F220),ISBLANK(J220)),"",IF(OR(AND(F220=1,J220=1),AND(F220=1,J220=2),AND(F220=1,J220=3)),"Deficiencia de control mayor (diseño y ejecución)",IF(OR(AND(F220=2,J220=2),AND(F220=3,J220=1),AND(F220=3,J220=2),AND(F220=2,J220=1)),"Deficiencia de control (diseño o ejecución)",IF(AND(F220=2,J220=3),"Oportunidad de mejora","Mantenimiento del control"))))</f>
        <v>Mantenimiento del control</v>
      </c>
      <c r="L220" s="327">
        <f>+IF(K220="",0,IF(K220="Deficiencia de control mayor (diseño y ejecución)",4,IF(K220="Deficiencia de control (diseño o ejecución)",20,IF(K220="Oportunidad de mejora",40,60))))</f>
        <v>60</v>
      </c>
      <c r="M220" s="327">
        <v>1.58965</v>
      </c>
      <c r="N220" s="328">
        <f>+L220+M220</f>
        <v>61.589649999999999</v>
      </c>
      <c r="O220" s="325"/>
      <c r="P220" s="134"/>
      <c r="Q220" s="134"/>
      <c r="R220" s="134"/>
      <c r="S220" s="134"/>
      <c r="T220" s="134"/>
      <c r="U220" s="134"/>
      <c r="V220" s="134"/>
      <c r="W220" s="134"/>
      <c r="X220" s="134"/>
      <c r="Y220" s="134"/>
      <c r="Z220" s="134"/>
    </row>
    <row r="221" spans="1:26" ht="20.25" customHeight="1">
      <c r="A221" s="134"/>
      <c r="B221" s="377"/>
      <c r="C221" s="385"/>
      <c r="D221" s="382"/>
      <c r="E221" s="351"/>
      <c r="F221" s="382"/>
      <c r="G221" s="194">
        <v>2</v>
      </c>
      <c r="H221" s="217"/>
      <c r="I221" s="351"/>
      <c r="J221" s="382"/>
      <c r="K221" s="330"/>
      <c r="L221" s="324"/>
      <c r="M221" s="324"/>
      <c r="N221" s="324"/>
      <c r="O221" s="324"/>
      <c r="P221" s="134"/>
      <c r="Q221" s="134"/>
      <c r="R221" s="134"/>
      <c r="S221" s="134"/>
      <c r="T221" s="134"/>
      <c r="U221" s="134"/>
      <c r="V221" s="134"/>
      <c r="W221" s="134"/>
      <c r="X221" s="134"/>
      <c r="Y221" s="134"/>
      <c r="Z221" s="134"/>
    </row>
    <row r="222" spans="1:26" ht="15.75" customHeight="1">
      <c r="A222" s="134"/>
      <c r="B222" s="377"/>
      <c r="C222" s="385"/>
      <c r="D222" s="382"/>
      <c r="E222" s="351"/>
      <c r="F222" s="382"/>
      <c r="G222" s="194">
        <v>3</v>
      </c>
      <c r="H222" s="217"/>
      <c r="I222" s="351"/>
      <c r="J222" s="382"/>
      <c r="K222" s="330"/>
      <c r="L222" s="324"/>
      <c r="M222" s="324"/>
      <c r="N222" s="324"/>
      <c r="O222" s="324"/>
      <c r="P222" s="134"/>
      <c r="Q222" s="134"/>
      <c r="R222" s="134"/>
      <c r="S222" s="134"/>
      <c r="T222" s="134"/>
      <c r="U222" s="134"/>
      <c r="V222" s="134"/>
      <c r="W222" s="134"/>
      <c r="X222" s="134"/>
      <c r="Y222" s="134"/>
      <c r="Z222" s="134"/>
    </row>
    <row r="223" spans="1:26" ht="20.25" customHeight="1">
      <c r="A223" s="134"/>
      <c r="B223" s="377"/>
      <c r="C223" s="385"/>
      <c r="D223" s="382"/>
      <c r="E223" s="351"/>
      <c r="F223" s="382"/>
      <c r="G223" s="194">
        <v>4</v>
      </c>
      <c r="H223" s="217"/>
      <c r="I223" s="351"/>
      <c r="J223" s="382"/>
      <c r="K223" s="330"/>
      <c r="L223" s="324"/>
      <c r="M223" s="324"/>
      <c r="N223" s="324"/>
      <c r="O223" s="324"/>
      <c r="P223" s="134"/>
      <c r="Q223" s="134"/>
      <c r="R223" s="134"/>
      <c r="S223" s="134"/>
      <c r="T223" s="134"/>
      <c r="U223" s="134"/>
      <c r="V223" s="134"/>
      <c r="W223" s="134"/>
      <c r="X223" s="134"/>
      <c r="Y223" s="134"/>
      <c r="Z223" s="134"/>
    </row>
    <row r="224" spans="1:26" ht="20.25" customHeight="1">
      <c r="A224" s="134"/>
      <c r="B224" s="377"/>
      <c r="C224" s="385"/>
      <c r="D224" s="382"/>
      <c r="E224" s="351"/>
      <c r="F224" s="382"/>
      <c r="G224" s="194">
        <v>5</v>
      </c>
      <c r="H224" s="217"/>
      <c r="I224" s="351"/>
      <c r="J224" s="382"/>
      <c r="K224" s="330"/>
      <c r="L224" s="324"/>
      <c r="M224" s="324"/>
      <c r="N224" s="324"/>
      <c r="O224" s="324"/>
      <c r="P224" s="134"/>
      <c r="Q224" s="134"/>
      <c r="R224" s="134"/>
      <c r="S224" s="134"/>
      <c r="T224" s="134"/>
      <c r="U224" s="134"/>
      <c r="V224" s="134"/>
      <c r="W224" s="134"/>
      <c r="X224" s="134"/>
      <c r="Y224" s="134"/>
      <c r="Z224" s="134"/>
    </row>
    <row r="225" spans="1:26" ht="20.25" customHeight="1">
      <c r="A225" s="134"/>
      <c r="B225" s="377"/>
      <c r="C225" s="385"/>
      <c r="D225" s="382"/>
      <c r="E225" s="351"/>
      <c r="F225" s="382"/>
      <c r="G225" s="194">
        <v>6</v>
      </c>
      <c r="H225" s="217"/>
      <c r="I225" s="351"/>
      <c r="J225" s="382"/>
      <c r="K225" s="330"/>
      <c r="L225" s="324"/>
      <c r="M225" s="324"/>
      <c r="N225" s="324"/>
      <c r="O225" s="324"/>
      <c r="P225" s="134"/>
      <c r="Q225" s="134"/>
      <c r="R225" s="134"/>
      <c r="S225" s="134"/>
      <c r="T225" s="134"/>
      <c r="U225" s="134"/>
      <c r="V225" s="134"/>
      <c r="W225" s="134"/>
      <c r="X225" s="134"/>
      <c r="Y225" s="134"/>
      <c r="Z225" s="134"/>
    </row>
    <row r="226" spans="1:26" ht="20.25" customHeight="1">
      <c r="A226" s="134"/>
      <c r="B226" s="377"/>
      <c r="C226" s="385"/>
      <c r="D226" s="382"/>
      <c r="E226" s="351"/>
      <c r="F226" s="382"/>
      <c r="G226" s="194">
        <v>7</v>
      </c>
      <c r="H226" s="217"/>
      <c r="I226" s="351"/>
      <c r="J226" s="382"/>
      <c r="K226" s="330"/>
      <c r="L226" s="324"/>
      <c r="M226" s="324"/>
      <c r="N226" s="324"/>
      <c r="O226" s="324"/>
      <c r="P226" s="134"/>
      <c r="Q226" s="134"/>
      <c r="R226" s="134"/>
      <c r="S226" s="134"/>
      <c r="T226" s="134"/>
      <c r="U226" s="134"/>
      <c r="V226" s="134"/>
      <c r="W226" s="134"/>
      <c r="X226" s="134"/>
      <c r="Y226" s="134"/>
      <c r="Z226" s="134"/>
    </row>
    <row r="227" spans="1:26" ht="20.25" customHeight="1" thickBot="1">
      <c r="A227" s="134"/>
      <c r="B227" s="378"/>
      <c r="C227" s="386"/>
      <c r="D227" s="383"/>
      <c r="E227" s="352"/>
      <c r="F227" s="383"/>
      <c r="G227" s="196">
        <v>8</v>
      </c>
      <c r="H227" s="218"/>
      <c r="I227" s="352"/>
      <c r="J227" s="383"/>
      <c r="K227" s="331"/>
      <c r="L227" s="324"/>
      <c r="M227" s="324"/>
      <c r="N227" s="324"/>
      <c r="O227" s="324"/>
      <c r="P227" s="134"/>
      <c r="Q227" s="134"/>
      <c r="R227" s="134"/>
      <c r="S227" s="134"/>
      <c r="T227" s="134"/>
      <c r="U227" s="134"/>
      <c r="V227" s="134"/>
      <c r="W227" s="134"/>
      <c r="X227" s="134"/>
      <c r="Y227" s="134"/>
      <c r="Z227" s="134"/>
    </row>
    <row r="228" spans="1:26" ht="81" customHeight="1">
      <c r="A228" s="134"/>
      <c r="B228" s="376" t="str">
        <f>+LEFT(C228,3)</f>
        <v>5.6</v>
      </c>
      <c r="C228" s="384" t="s">
        <v>231</v>
      </c>
      <c r="D228" s="387" t="s">
        <v>229</v>
      </c>
      <c r="E228" s="366" t="s">
        <v>232</v>
      </c>
      <c r="F228" s="381">
        <v>3</v>
      </c>
      <c r="G228" s="197">
        <v>1</v>
      </c>
      <c r="H228" s="209" t="s">
        <v>233</v>
      </c>
      <c r="I228" s="350" t="s">
        <v>848</v>
      </c>
      <c r="J228" s="381">
        <v>3</v>
      </c>
      <c r="K228" s="329" t="str">
        <f>+IF(OR(ISBLANK(F228),ISBLANK(J228)),"",IF(OR(AND(F228=1,J228=1),AND(F228=1,J228=2),AND(F228=1,J228=3)),"Deficiencia de control mayor (diseño y ejecución)",IF(OR(AND(F228=2,J228=2),AND(F228=3,J228=1),AND(F228=3,J228=2),AND(F228=2,J228=1)),"Deficiencia de control (diseño o ejecución)",IF(AND(F228=2,J228=3),"Oportunidad de mejora","Mantenimiento del control"))))</f>
        <v>Mantenimiento del control</v>
      </c>
      <c r="L228" s="327">
        <f>+IF(K228="",0,IF(K228="Deficiencia de control mayor (diseño y ejecución)",4,IF(K228="Deficiencia de control (diseño o ejecución)",20,IF(K228="Oportunidad de mejora",40,60))))</f>
        <v>60</v>
      </c>
      <c r="M228" s="327">
        <v>1.6896530000000001</v>
      </c>
      <c r="N228" s="328">
        <f>+L228+M228</f>
        <v>61.689653</v>
      </c>
      <c r="O228" s="325"/>
      <c r="P228" s="134"/>
      <c r="Q228" s="134"/>
      <c r="R228" s="134"/>
      <c r="S228" s="134"/>
      <c r="T228" s="134"/>
      <c r="U228" s="134"/>
      <c r="V228" s="134"/>
      <c r="W228" s="134"/>
      <c r="X228" s="134"/>
      <c r="Y228" s="134"/>
      <c r="Z228" s="134"/>
    </row>
    <row r="229" spans="1:26" ht="19.5" customHeight="1">
      <c r="A229" s="134"/>
      <c r="B229" s="377"/>
      <c r="C229" s="385"/>
      <c r="D229" s="382"/>
      <c r="E229" s="367"/>
      <c r="F229" s="382"/>
      <c r="G229" s="194">
        <v>2</v>
      </c>
      <c r="H229" s="217"/>
      <c r="I229" s="351"/>
      <c r="J229" s="382"/>
      <c r="K229" s="330"/>
      <c r="L229" s="324"/>
      <c r="M229" s="324"/>
      <c r="N229" s="324"/>
      <c r="O229" s="324"/>
      <c r="P229" s="134"/>
      <c r="Q229" s="134"/>
      <c r="R229" s="134"/>
      <c r="S229" s="134"/>
      <c r="T229" s="134"/>
      <c r="U229" s="134"/>
      <c r="V229" s="134"/>
      <c r="W229" s="134"/>
      <c r="X229" s="134"/>
      <c r="Y229" s="134"/>
      <c r="Z229" s="134"/>
    </row>
    <row r="230" spans="1:26" ht="19.5" customHeight="1">
      <c r="A230" s="134"/>
      <c r="B230" s="377"/>
      <c r="C230" s="385"/>
      <c r="D230" s="382"/>
      <c r="E230" s="367"/>
      <c r="F230" s="382"/>
      <c r="G230" s="194">
        <v>3</v>
      </c>
      <c r="H230" s="217"/>
      <c r="I230" s="351"/>
      <c r="J230" s="382"/>
      <c r="K230" s="330"/>
      <c r="L230" s="324"/>
      <c r="M230" s="324"/>
      <c r="N230" s="324"/>
      <c r="O230" s="324"/>
      <c r="P230" s="134"/>
      <c r="Q230" s="134"/>
      <c r="R230" s="134"/>
      <c r="S230" s="134"/>
      <c r="T230" s="134"/>
      <c r="U230" s="134"/>
      <c r="V230" s="134"/>
      <c r="W230" s="134"/>
      <c r="X230" s="134"/>
      <c r="Y230" s="134"/>
      <c r="Z230" s="134"/>
    </row>
    <row r="231" spans="1:26" ht="19.5" customHeight="1">
      <c r="A231" s="134"/>
      <c r="B231" s="377"/>
      <c r="C231" s="385"/>
      <c r="D231" s="382"/>
      <c r="E231" s="367"/>
      <c r="F231" s="382"/>
      <c r="G231" s="194">
        <v>4</v>
      </c>
      <c r="H231" s="217"/>
      <c r="I231" s="351"/>
      <c r="J231" s="382"/>
      <c r="K231" s="330"/>
      <c r="L231" s="324"/>
      <c r="M231" s="324"/>
      <c r="N231" s="324"/>
      <c r="O231" s="324"/>
      <c r="P231" s="134"/>
      <c r="Q231" s="134"/>
      <c r="R231" s="134"/>
      <c r="S231" s="134"/>
      <c r="T231" s="134"/>
      <c r="U231" s="134"/>
      <c r="V231" s="134"/>
      <c r="W231" s="134"/>
      <c r="X231" s="134"/>
      <c r="Y231" s="134"/>
      <c r="Z231" s="134"/>
    </row>
    <row r="232" spans="1:26" ht="19.5" customHeight="1">
      <c r="A232" s="134"/>
      <c r="B232" s="377"/>
      <c r="C232" s="385"/>
      <c r="D232" s="382"/>
      <c r="E232" s="367"/>
      <c r="F232" s="382"/>
      <c r="G232" s="194">
        <v>5</v>
      </c>
      <c r="H232" s="217"/>
      <c r="I232" s="351"/>
      <c r="J232" s="382"/>
      <c r="K232" s="330"/>
      <c r="L232" s="324"/>
      <c r="M232" s="324"/>
      <c r="N232" s="324"/>
      <c r="O232" s="324"/>
      <c r="P232" s="134"/>
      <c r="Q232" s="134"/>
      <c r="R232" s="134"/>
      <c r="S232" s="134"/>
      <c r="T232" s="134"/>
      <c r="U232" s="134"/>
      <c r="V232" s="134"/>
      <c r="W232" s="134"/>
      <c r="X232" s="134"/>
      <c r="Y232" s="134"/>
      <c r="Z232" s="134"/>
    </row>
    <row r="233" spans="1:26" ht="19.5" customHeight="1">
      <c r="A233" s="134"/>
      <c r="B233" s="377"/>
      <c r="C233" s="385"/>
      <c r="D233" s="382"/>
      <c r="E233" s="367"/>
      <c r="F233" s="382"/>
      <c r="G233" s="194">
        <v>6</v>
      </c>
      <c r="H233" s="217"/>
      <c r="I233" s="351"/>
      <c r="J233" s="382"/>
      <c r="K233" s="330"/>
      <c r="L233" s="324"/>
      <c r="M233" s="324"/>
      <c r="N233" s="324"/>
      <c r="O233" s="324"/>
      <c r="P233" s="134"/>
      <c r="Q233" s="134"/>
      <c r="R233" s="134"/>
      <c r="S233" s="134"/>
      <c r="T233" s="134"/>
      <c r="U233" s="134"/>
      <c r="V233" s="134"/>
      <c r="W233" s="134"/>
      <c r="X233" s="134"/>
      <c r="Y233" s="134"/>
      <c r="Z233" s="134"/>
    </row>
    <row r="234" spans="1:26" ht="19.5" customHeight="1">
      <c r="A234" s="134"/>
      <c r="B234" s="377"/>
      <c r="C234" s="385"/>
      <c r="D234" s="382"/>
      <c r="E234" s="367"/>
      <c r="F234" s="382"/>
      <c r="G234" s="194">
        <v>7</v>
      </c>
      <c r="H234" s="217"/>
      <c r="I234" s="351"/>
      <c r="J234" s="382"/>
      <c r="K234" s="330"/>
      <c r="L234" s="324"/>
      <c r="M234" s="324"/>
      <c r="N234" s="324"/>
      <c r="O234" s="324"/>
      <c r="P234" s="134"/>
      <c r="Q234" s="134"/>
      <c r="R234" s="134"/>
      <c r="S234" s="134"/>
      <c r="T234" s="134"/>
      <c r="U234" s="134"/>
      <c r="V234" s="134"/>
      <c r="W234" s="134"/>
      <c r="X234" s="134"/>
      <c r="Y234" s="134"/>
      <c r="Z234" s="134"/>
    </row>
    <row r="235" spans="1:26" ht="19.5" customHeight="1" thickBot="1">
      <c r="A235" s="134"/>
      <c r="B235" s="378"/>
      <c r="C235" s="386"/>
      <c r="D235" s="383"/>
      <c r="E235" s="368"/>
      <c r="F235" s="383"/>
      <c r="G235" s="196">
        <v>8</v>
      </c>
      <c r="H235" s="218"/>
      <c r="I235" s="352"/>
      <c r="J235" s="383"/>
      <c r="K235" s="331"/>
      <c r="L235" s="324"/>
      <c r="M235" s="324"/>
      <c r="N235" s="324"/>
      <c r="O235" s="324"/>
      <c r="P235" s="134"/>
      <c r="Q235" s="134"/>
      <c r="R235" s="134"/>
      <c r="S235" s="134"/>
      <c r="T235" s="134"/>
      <c r="U235" s="134"/>
      <c r="V235" s="134"/>
      <c r="W235" s="134"/>
      <c r="X235" s="134"/>
      <c r="Y235" s="134"/>
      <c r="Z235" s="134"/>
    </row>
    <row r="236" spans="1:26" ht="22.5" customHeight="1">
      <c r="A236" s="134"/>
      <c r="B236" s="134"/>
      <c r="C236" s="134"/>
      <c r="D236" s="134"/>
      <c r="E236" s="134"/>
      <c r="F236" s="134"/>
      <c r="G236" s="134"/>
      <c r="H236" s="134"/>
      <c r="I236" s="134"/>
      <c r="J236" s="134"/>
      <c r="K236" s="134"/>
      <c r="L236" s="135"/>
      <c r="M236" s="135"/>
      <c r="N236" s="136"/>
      <c r="O236" s="137"/>
      <c r="P236" s="134"/>
      <c r="Q236" s="134"/>
      <c r="R236" s="134"/>
      <c r="S236" s="134"/>
      <c r="T236" s="134"/>
      <c r="U236" s="134"/>
      <c r="V236" s="134"/>
      <c r="W236" s="134"/>
      <c r="X236" s="134"/>
      <c r="Y236" s="134"/>
      <c r="Z236" s="134"/>
    </row>
    <row r="237" spans="1:26" ht="12" customHeight="1">
      <c r="A237" s="134"/>
      <c r="B237" s="134"/>
      <c r="C237" s="134"/>
      <c r="D237" s="134"/>
      <c r="E237" s="134"/>
      <c r="F237" s="134"/>
      <c r="G237" s="134"/>
      <c r="H237" s="134"/>
      <c r="I237" s="134"/>
      <c r="J237" s="134"/>
      <c r="K237" s="134"/>
      <c r="L237" s="135"/>
      <c r="M237" s="135"/>
      <c r="N237" s="136"/>
      <c r="O237" s="137"/>
      <c r="P237" s="134"/>
      <c r="Q237" s="134"/>
      <c r="R237" s="134"/>
      <c r="S237" s="134"/>
      <c r="T237" s="134"/>
      <c r="U237" s="134"/>
      <c r="V237" s="134"/>
      <c r="W237" s="134"/>
      <c r="X237" s="134"/>
      <c r="Y237" s="134"/>
      <c r="Z237" s="134"/>
    </row>
    <row r="238" spans="1:26" ht="22.5" customHeight="1">
      <c r="A238" s="134"/>
      <c r="B238" s="134"/>
      <c r="C238" s="134"/>
      <c r="D238" s="134"/>
      <c r="E238" s="134"/>
      <c r="F238" s="134"/>
      <c r="G238" s="134"/>
      <c r="H238" s="134"/>
      <c r="I238" s="134"/>
      <c r="J238" s="134"/>
      <c r="K238" s="134"/>
      <c r="L238" s="135"/>
      <c r="M238" s="135"/>
      <c r="N238" s="136"/>
      <c r="O238" s="137"/>
      <c r="P238" s="134"/>
      <c r="Q238" s="134"/>
      <c r="R238" s="134"/>
      <c r="S238" s="134"/>
      <c r="T238" s="134"/>
      <c r="U238" s="134"/>
      <c r="V238" s="134"/>
      <c r="W238" s="134"/>
      <c r="X238" s="134"/>
      <c r="Y238" s="134"/>
      <c r="Z238" s="134"/>
    </row>
    <row r="239" spans="1:26" ht="22.5" customHeight="1">
      <c r="A239" s="134"/>
      <c r="B239" s="134"/>
      <c r="C239" s="134"/>
      <c r="D239" s="134"/>
      <c r="E239" s="134"/>
      <c r="F239" s="134"/>
      <c r="G239" s="134"/>
      <c r="H239" s="134"/>
      <c r="I239" s="134"/>
      <c r="J239" s="134"/>
      <c r="K239" s="134"/>
      <c r="L239" s="135"/>
      <c r="M239" s="135"/>
      <c r="N239" s="136"/>
      <c r="O239" s="137"/>
      <c r="P239" s="134"/>
      <c r="Q239" s="134"/>
      <c r="R239" s="134"/>
      <c r="S239" s="134"/>
      <c r="T239" s="134"/>
      <c r="U239" s="134"/>
      <c r="V239" s="134"/>
      <c r="W239" s="134"/>
      <c r="X239" s="134"/>
      <c r="Y239" s="134"/>
      <c r="Z239" s="134"/>
    </row>
    <row r="240" spans="1:26" ht="22.5" customHeight="1">
      <c r="A240" s="134"/>
      <c r="B240" s="134"/>
      <c r="C240" s="134"/>
      <c r="D240" s="134"/>
      <c r="E240" s="134"/>
      <c r="F240" s="134"/>
      <c r="G240" s="134"/>
      <c r="H240" s="134"/>
      <c r="I240" s="134"/>
      <c r="J240" s="134"/>
      <c r="K240" s="134"/>
      <c r="L240" s="135"/>
      <c r="M240" s="135"/>
      <c r="N240" s="136"/>
      <c r="O240" s="137"/>
      <c r="P240" s="134"/>
      <c r="Q240" s="134"/>
      <c r="R240" s="134"/>
      <c r="S240" s="134"/>
      <c r="T240" s="134"/>
      <c r="U240" s="134"/>
      <c r="V240" s="134"/>
      <c r="W240" s="134"/>
      <c r="X240" s="134"/>
      <c r="Y240" s="134"/>
      <c r="Z240" s="134"/>
    </row>
    <row r="241" spans="1:26" ht="22.5" customHeight="1">
      <c r="A241" s="134"/>
      <c r="B241" s="134"/>
      <c r="C241" s="134"/>
      <c r="D241" s="134"/>
      <c r="E241" s="134"/>
      <c r="F241" s="134"/>
      <c r="G241" s="134"/>
      <c r="H241" s="134"/>
      <c r="I241" s="134"/>
      <c r="J241" s="134"/>
      <c r="K241" s="134"/>
      <c r="L241" s="135"/>
      <c r="M241" s="135"/>
      <c r="N241" s="136"/>
      <c r="O241" s="137"/>
      <c r="P241" s="134"/>
      <c r="Q241" s="134"/>
      <c r="R241" s="134"/>
      <c r="S241" s="134"/>
      <c r="T241" s="134"/>
      <c r="U241" s="134"/>
      <c r="V241" s="134"/>
      <c r="W241" s="134"/>
      <c r="X241" s="134"/>
      <c r="Y241" s="134"/>
      <c r="Z241" s="134"/>
    </row>
    <row r="242" spans="1:26" ht="22.5" customHeight="1">
      <c r="A242" s="134"/>
      <c r="B242" s="134"/>
      <c r="C242" s="134"/>
      <c r="D242" s="134"/>
      <c r="E242" s="134"/>
      <c r="F242" s="134"/>
      <c r="G242" s="134"/>
      <c r="H242" s="134"/>
      <c r="I242" s="134"/>
      <c r="J242" s="134"/>
      <c r="K242" s="134"/>
      <c r="L242" s="135"/>
      <c r="M242" s="135"/>
      <c r="N242" s="136"/>
      <c r="O242" s="137"/>
      <c r="P242" s="134"/>
      <c r="Q242" s="134"/>
      <c r="R242" s="134"/>
      <c r="S242" s="134"/>
      <c r="T242" s="134"/>
      <c r="U242" s="134"/>
      <c r="V242" s="134"/>
      <c r="W242" s="134"/>
      <c r="X242" s="134"/>
      <c r="Y242" s="134"/>
      <c r="Z242" s="134"/>
    </row>
    <row r="243" spans="1:26" ht="22.5" customHeight="1">
      <c r="A243" s="134"/>
      <c r="B243" s="134"/>
      <c r="C243" s="134"/>
      <c r="D243" s="134"/>
      <c r="E243" s="134"/>
      <c r="F243" s="134"/>
      <c r="G243" s="134"/>
      <c r="H243" s="134"/>
      <c r="I243" s="134"/>
      <c r="J243" s="134"/>
      <c r="K243" s="134"/>
      <c r="L243" s="135"/>
      <c r="M243" s="135"/>
      <c r="N243" s="136"/>
      <c r="O243" s="137"/>
      <c r="P243" s="134"/>
      <c r="Q243" s="134"/>
      <c r="R243" s="134"/>
      <c r="S243" s="134"/>
      <c r="T243" s="134"/>
      <c r="U243" s="134"/>
      <c r="V243" s="134"/>
      <c r="W243" s="134"/>
      <c r="X243" s="134"/>
      <c r="Y243" s="134"/>
      <c r="Z243" s="134"/>
    </row>
    <row r="244" spans="1:26" ht="22.5" customHeight="1">
      <c r="A244" s="134"/>
      <c r="B244" s="134"/>
      <c r="C244" s="134"/>
      <c r="D244" s="134"/>
      <c r="E244" s="134"/>
      <c r="F244" s="134"/>
      <c r="G244" s="134"/>
      <c r="H244" s="134"/>
      <c r="I244" s="134"/>
      <c r="J244" s="134"/>
      <c r="K244" s="134"/>
      <c r="L244" s="135"/>
      <c r="M244" s="135"/>
      <c r="N244" s="136"/>
      <c r="O244" s="137"/>
      <c r="P244" s="134"/>
      <c r="Q244" s="134"/>
      <c r="R244" s="134"/>
      <c r="S244" s="134"/>
      <c r="T244" s="134"/>
      <c r="U244" s="134"/>
      <c r="V244" s="134"/>
      <c r="W244" s="134"/>
      <c r="X244" s="134"/>
      <c r="Y244" s="134"/>
      <c r="Z244" s="134"/>
    </row>
    <row r="245" spans="1:26" ht="22.5" customHeight="1">
      <c r="A245" s="134"/>
      <c r="B245" s="134"/>
      <c r="C245" s="134"/>
      <c r="D245" s="134"/>
      <c r="E245" s="134"/>
      <c r="F245" s="134"/>
      <c r="G245" s="134"/>
      <c r="H245" s="134"/>
      <c r="I245" s="134"/>
      <c r="J245" s="134"/>
      <c r="K245" s="134"/>
      <c r="L245" s="135"/>
      <c r="M245" s="135"/>
      <c r="N245" s="136"/>
      <c r="O245" s="137"/>
      <c r="P245" s="134"/>
      <c r="Q245" s="134"/>
      <c r="R245" s="134"/>
      <c r="S245" s="134"/>
      <c r="T245" s="134"/>
      <c r="U245" s="134"/>
      <c r="V245" s="134"/>
      <c r="W245" s="134"/>
      <c r="X245" s="134"/>
      <c r="Y245" s="134"/>
      <c r="Z245" s="134"/>
    </row>
    <row r="246" spans="1:26" ht="22.5" customHeight="1">
      <c r="A246" s="134"/>
      <c r="B246" s="134"/>
      <c r="C246" s="134"/>
      <c r="D246" s="134"/>
      <c r="E246" s="134"/>
      <c r="F246" s="134"/>
      <c r="G246" s="134"/>
      <c r="H246" s="134"/>
      <c r="I246" s="134"/>
      <c r="J246" s="134"/>
      <c r="K246" s="134"/>
      <c r="L246" s="135"/>
      <c r="M246" s="135"/>
      <c r="N246" s="136"/>
      <c r="O246" s="137"/>
      <c r="P246" s="134"/>
      <c r="Q246" s="134"/>
      <c r="R246" s="134"/>
      <c r="S246" s="134"/>
      <c r="T246" s="134"/>
      <c r="U246" s="134"/>
      <c r="V246" s="134"/>
      <c r="W246" s="134"/>
      <c r="X246" s="134"/>
      <c r="Y246" s="134"/>
      <c r="Z246" s="134"/>
    </row>
    <row r="247" spans="1:26" ht="22.5" customHeight="1">
      <c r="A247" s="134"/>
      <c r="B247" s="134"/>
      <c r="C247" s="134"/>
      <c r="D247" s="134"/>
      <c r="E247" s="134"/>
      <c r="F247" s="134"/>
      <c r="G247" s="134"/>
      <c r="H247" s="134"/>
      <c r="I247" s="134"/>
      <c r="J247" s="134"/>
      <c r="K247" s="134"/>
      <c r="L247" s="135"/>
      <c r="M247" s="135"/>
      <c r="N247" s="136"/>
      <c r="O247" s="137"/>
      <c r="P247" s="134"/>
      <c r="Q247" s="134"/>
      <c r="R247" s="134"/>
      <c r="S247" s="134"/>
      <c r="T247" s="134"/>
      <c r="U247" s="134"/>
      <c r="V247" s="134"/>
      <c r="W247" s="134"/>
      <c r="X247" s="134"/>
      <c r="Y247" s="134"/>
      <c r="Z247" s="134"/>
    </row>
    <row r="248" spans="1:26" ht="22.5" customHeight="1">
      <c r="A248" s="134"/>
      <c r="B248" s="134"/>
      <c r="C248" s="134"/>
      <c r="D248" s="134"/>
      <c r="E248" s="134"/>
      <c r="F248" s="134"/>
      <c r="G248" s="134"/>
      <c r="H248" s="134"/>
      <c r="I248" s="134"/>
      <c r="J248" s="134"/>
      <c r="K248" s="134"/>
      <c r="L248" s="135"/>
      <c r="M248" s="135"/>
      <c r="N248" s="136"/>
      <c r="O248" s="137"/>
      <c r="P248" s="134"/>
      <c r="Q248" s="134"/>
      <c r="R248" s="134"/>
      <c r="S248" s="134"/>
      <c r="T248" s="134"/>
      <c r="U248" s="134"/>
      <c r="V248" s="134"/>
      <c r="W248" s="134"/>
      <c r="X248" s="134"/>
      <c r="Y248" s="134"/>
      <c r="Z248" s="134"/>
    </row>
    <row r="249" spans="1:26" ht="22.5" customHeight="1">
      <c r="A249" s="134"/>
      <c r="B249" s="134"/>
      <c r="C249" s="134"/>
      <c r="D249" s="134"/>
      <c r="E249" s="134"/>
      <c r="F249" s="134"/>
      <c r="G249" s="134"/>
      <c r="H249" s="134"/>
      <c r="I249" s="134"/>
      <c r="J249" s="134"/>
      <c r="K249" s="134"/>
      <c r="L249" s="135"/>
      <c r="M249" s="135"/>
      <c r="N249" s="136"/>
      <c r="O249" s="137"/>
      <c r="P249" s="134"/>
      <c r="Q249" s="134"/>
      <c r="R249" s="134"/>
      <c r="S249" s="134"/>
      <c r="T249" s="134"/>
      <c r="U249" s="134"/>
      <c r="V249" s="134"/>
      <c r="W249" s="134"/>
      <c r="X249" s="134"/>
      <c r="Y249" s="134"/>
      <c r="Z249" s="134"/>
    </row>
    <row r="250" spans="1:26" ht="22.5" customHeight="1">
      <c r="A250" s="134"/>
      <c r="B250" s="134"/>
      <c r="C250" s="134"/>
      <c r="D250" s="134"/>
      <c r="E250" s="134"/>
      <c r="F250" s="134"/>
      <c r="G250" s="134"/>
      <c r="H250" s="134"/>
      <c r="I250" s="134"/>
      <c r="J250" s="134"/>
      <c r="K250" s="134"/>
      <c r="L250" s="135"/>
      <c r="M250" s="135"/>
      <c r="N250" s="136"/>
      <c r="O250" s="137"/>
      <c r="P250" s="134"/>
      <c r="Q250" s="134"/>
      <c r="R250" s="134"/>
      <c r="S250" s="134"/>
      <c r="T250" s="134"/>
      <c r="U250" s="134"/>
      <c r="V250" s="134"/>
      <c r="W250" s="134"/>
      <c r="X250" s="134"/>
      <c r="Y250" s="134"/>
      <c r="Z250" s="134"/>
    </row>
    <row r="251" spans="1:26" ht="22.5" customHeight="1">
      <c r="A251" s="134"/>
      <c r="B251" s="134"/>
      <c r="C251" s="134"/>
      <c r="D251" s="134"/>
      <c r="E251" s="134"/>
      <c r="F251" s="134"/>
      <c r="G251" s="134"/>
      <c r="H251" s="134"/>
      <c r="I251" s="134"/>
      <c r="J251" s="134"/>
      <c r="K251" s="134"/>
      <c r="L251" s="135"/>
      <c r="M251" s="135"/>
      <c r="N251" s="136"/>
      <c r="O251" s="137"/>
      <c r="P251" s="134"/>
      <c r="Q251" s="134"/>
      <c r="R251" s="134"/>
      <c r="S251" s="134"/>
      <c r="T251" s="134"/>
      <c r="U251" s="134"/>
      <c r="V251" s="134"/>
      <c r="W251" s="134"/>
      <c r="X251" s="134"/>
      <c r="Y251" s="134"/>
      <c r="Z251" s="134"/>
    </row>
    <row r="252" spans="1:26" ht="22.5" customHeight="1">
      <c r="A252" s="134"/>
      <c r="B252" s="134"/>
      <c r="C252" s="134"/>
      <c r="D252" s="134"/>
      <c r="E252" s="134"/>
      <c r="F252" s="134"/>
      <c r="G252" s="134"/>
      <c r="H252" s="134"/>
      <c r="I252" s="134"/>
      <c r="J252" s="134"/>
      <c r="K252" s="134"/>
      <c r="L252" s="135"/>
      <c r="M252" s="135"/>
      <c r="N252" s="136"/>
      <c r="O252" s="137"/>
      <c r="P252" s="134"/>
      <c r="Q252" s="134"/>
      <c r="R252" s="134"/>
      <c r="S252" s="134"/>
      <c r="T252" s="134"/>
      <c r="U252" s="134"/>
      <c r="V252" s="134"/>
      <c r="W252" s="134"/>
      <c r="X252" s="134"/>
      <c r="Y252" s="134"/>
      <c r="Z252" s="134"/>
    </row>
    <row r="253" spans="1:26" ht="22.5" customHeight="1">
      <c r="A253" s="134"/>
      <c r="B253" s="134"/>
      <c r="C253" s="134"/>
      <c r="D253" s="134"/>
      <c r="E253" s="134"/>
      <c r="F253" s="134"/>
      <c r="G253" s="134"/>
      <c r="H253" s="134"/>
      <c r="I253" s="134"/>
      <c r="J253" s="134"/>
      <c r="K253" s="134"/>
      <c r="L253" s="135"/>
      <c r="M253" s="135"/>
      <c r="N253" s="136"/>
      <c r="O253" s="137"/>
      <c r="P253" s="134"/>
      <c r="Q253" s="134"/>
      <c r="R253" s="134"/>
      <c r="S253" s="134"/>
      <c r="T253" s="134"/>
      <c r="U253" s="134"/>
      <c r="V253" s="134"/>
      <c r="W253" s="134"/>
      <c r="X253" s="134"/>
      <c r="Y253" s="134"/>
      <c r="Z253" s="134"/>
    </row>
    <row r="254" spans="1:26" ht="22.5" customHeight="1">
      <c r="A254" s="134"/>
      <c r="B254" s="134"/>
      <c r="C254" s="134"/>
      <c r="D254" s="134"/>
      <c r="E254" s="134"/>
      <c r="F254" s="134"/>
      <c r="G254" s="134"/>
      <c r="H254" s="134"/>
      <c r="I254" s="134"/>
      <c r="J254" s="134"/>
      <c r="K254" s="134"/>
      <c r="L254" s="135"/>
      <c r="M254" s="135"/>
      <c r="N254" s="136"/>
      <c r="O254" s="137"/>
      <c r="P254" s="134"/>
      <c r="Q254" s="134"/>
      <c r="R254" s="134"/>
      <c r="S254" s="134"/>
      <c r="T254" s="134"/>
      <c r="U254" s="134"/>
      <c r="V254" s="134"/>
      <c r="W254" s="134"/>
      <c r="X254" s="134"/>
      <c r="Y254" s="134"/>
      <c r="Z254" s="134"/>
    </row>
    <row r="255" spans="1:26" ht="22.5" customHeight="1">
      <c r="A255" s="134"/>
      <c r="B255" s="134"/>
      <c r="C255" s="134"/>
      <c r="D255" s="134"/>
      <c r="E255" s="134"/>
      <c r="F255" s="134"/>
      <c r="G255" s="134"/>
      <c r="H255" s="134"/>
      <c r="I255" s="134"/>
      <c r="J255" s="134"/>
      <c r="K255" s="134"/>
      <c r="L255" s="135"/>
      <c r="M255" s="135"/>
      <c r="N255" s="136"/>
      <c r="O255" s="137"/>
      <c r="P255" s="134"/>
      <c r="Q255" s="134"/>
      <c r="R255" s="134"/>
      <c r="S255" s="134"/>
      <c r="T255" s="134"/>
      <c r="U255" s="134"/>
      <c r="V255" s="134"/>
      <c r="W255" s="134"/>
      <c r="X255" s="134"/>
      <c r="Y255" s="134"/>
      <c r="Z255" s="134"/>
    </row>
    <row r="256" spans="1:26" ht="22.5" customHeight="1">
      <c r="A256" s="134"/>
      <c r="B256" s="134"/>
      <c r="C256" s="134"/>
      <c r="D256" s="134"/>
      <c r="E256" s="134"/>
      <c r="F256" s="134"/>
      <c r="G256" s="134"/>
      <c r="H256" s="134"/>
      <c r="I256" s="134"/>
      <c r="J256" s="134"/>
      <c r="K256" s="134"/>
      <c r="L256" s="135"/>
      <c r="M256" s="135"/>
      <c r="N256" s="136"/>
      <c r="O256" s="137"/>
      <c r="P256" s="134"/>
      <c r="Q256" s="134"/>
      <c r="R256" s="134"/>
      <c r="S256" s="134"/>
      <c r="T256" s="134"/>
      <c r="U256" s="134"/>
      <c r="V256" s="134"/>
      <c r="W256" s="134"/>
      <c r="X256" s="134"/>
      <c r="Y256" s="134"/>
      <c r="Z256" s="134"/>
    </row>
    <row r="257" spans="1:26" ht="22.5" customHeight="1">
      <c r="A257" s="134"/>
      <c r="B257" s="134"/>
      <c r="C257" s="134"/>
      <c r="D257" s="134"/>
      <c r="E257" s="134"/>
      <c r="F257" s="134"/>
      <c r="G257" s="134"/>
      <c r="H257" s="134"/>
      <c r="I257" s="134"/>
      <c r="J257" s="134"/>
      <c r="K257" s="134"/>
      <c r="L257" s="135"/>
      <c r="M257" s="135"/>
      <c r="N257" s="136"/>
      <c r="O257" s="137"/>
      <c r="P257" s="134"/>
      <c r="Q257" s="134"/>
      <c r="R257" s="134"/>
      <c r="S257" s="134"/>
      <c r="T257" s="134"/>
      <c r="U257" s="134"/>
      <c r="V257" s="134"/>
      <c r="W257" s="134"/>
      <c r="X257" s="134"/>
      <c r="Y257" s="134"/>
      <c r="Z257" s="134"/>
    </row>
    <row r="258" spans="1:26" ht="22.5" customHeight="1">
      <c r="A258" s="134"/>
      <c r="B258" s="134"/>
      <c r="C258" s="134"/>
      <c r="D258" s="134"/>
      <c r="E258" s="134"/>
      <c r="F258" s="134"/>
      <c r="G258" s="134"/>
      <c r="H258" s="134"/>
      <c r="I258" s="134"/>
      <c r="J258" s="134"/>
      <c r="K258" s="134"/>
      <c r="L258" s="135"/>
      <c r="M258" s="135"/>
      <c r="N258" s="136"/>
      <c r="O258" s="137"/>
      <c r="P258" s="134"/>
      <c r="Q258" s="134"/>
      <c r="R258" s="134"/>
      <c r="S258" s="134"/>
      <c r="T258" s="134"/>
      <c r="U258" s="134"/>
      <c r="V258" s="134"/>
      <c r="W258" s="134"/>
      <c r="X258" s="134"/>
      <c r="Y258" s="134"/>
      <c r="Z258" s="134"/>
    </row>
    <row r="259" spans="1:26" ht="22.5" customHeight="1">
      <c r="A259" s="134"/>
      <c r="B259" s="134"/>
      <c r="C259" s="134"/>
      <c r="D259" s="134"/>
      <c r="E259" s="134"/>
      <c r="F259" s="134"/>
      <c r="G259" s="134"/>
      <c r="H259" s="134"/>
      <c r="I259" s="134"/>
      <c r="J259" s="134"/>
      <c r="K259" s="134"/>
      <c r="L259" s="135"/>
      <c r="M259" s="135"/>
      <c r="N259" s="136"/>
      <c r="O259" s="137"/>
      <c r="P259" s="134"/>
      <c r="Q259" s="134"/>
      <c r="R259" s="134"/>
      <c r="S259" s="134"/>
      <c r="T259" s="134"/>
      <c r="U259" s="134"/>
      <c r="V259" s="134"/>
      <c r="W259" s="134"/>
      <c r="X259" s="134"/>
      <c r="Y259" s="134"/>
      <c r="Z259" s="134"/>
    </row>
    <row r="260" spans="1:26" ht="22.5" customHeight="1">
      <c r="A260" s="134"/>
      <c r="B260" s="134"/>
      <c r="C260" s="134"/>
      <c r="D260" s="134"/>
      <c r="E260" s="134"/>
      <c r="F260" s="134"/>
      <c r="G260" s="134"/>
      <c r="H260" s="134"/>
      <c r="I260" s="134"/>
      <c r="J260" s="134"/>
      <c r="K260" s="134"/>
      <c r="L260" s="135"/>
      <c r="M260" s="135"/>
      <c r="N260" s="136"/>
      <c r="O260" s="137"/>
      <c r="P260" s="134"/>
      <c r="Q260" s="134"/>
      <c r="R260" s="134"/>
      <c r="S260" s="134"/>
      <c r="T260" s="134"/>
      <c r="U260" s="134"/>
      <c r="V260" s="134"/>
      <c r="W260" s="134"/>
      <c r="X260" s="134"/>
      <c r="Y260" s="134"/>
      <c r="Z260" s="134"/>
    </row>
    <row r="261" spans="1:26" ht="22.5" customHeight="1">
      <c r="A261" s="134"/>
      <c r="B261" s="134"/>
      <c r="C261" s="134"/>
      <c r="D261" s="134"/>
      <c r="E261" s="134"/>
      <c r="F261" s="134"/>
      <c r="G261" s="134"/>
      <c r="H261" s="134"/>
      <c r="I261" s="134"/>
      <c r="J261" s="134"/>
      <c r="K261" s="134"/>
      <c r="L261" s="135"/>
      <c r="M261" s="135"/>
      <c r="N261" s="136"/>
      <c r="O261" s="137"/>
      <c r="P261" s="134"/>
      <c r="Q261" s="134"/>
      <c r="R261" s="134"/>
      <c r="S261" s="134"/>
      <c r="T261" s="134"/>
      <c r="U261" s="134"/>
      <c r="V261" s="134"/>
      <c r="W261" s="134"/>
      <c r="X261" s="134"/>
      <c r="Y261" s="134"/>
      <c r="Z261" s="134"/>
    </row>
    <row r="262" spans="1:26" ht="22.5" customHeight="1">
      <c r="A262" s="134"/>
      <c r="B262" s="134"/>
      <c r="C262" s="134"/>
      <c r="D262" s="134"/>
      <c r="E262" s="134"/>
      <c r="F262" s="134"/>
      <c r="G262" s="134"/>
      <c r="H262" s="134"/>
      <c r="I262" s="134"/>
      <c r="J262" s="134"/>
      <c r="K262" s="134"/>
      <c r="L262" s="135"/>
      <c r="M262" s="135"/>
      <c r="N262" s="136"/>
      <c r="O262" s="137"/>
      <c r="P262" s="134"/>
      <c r="Q262" s="134"/>
      <c r="R262" s="134"/>
      <c r="S262" s="134"/>
      <c r="T262" s="134"/>
      <c r="U262" s="134"/>
      <c r="V262" s="134"/>
      <c r="W262" s="134"/>
      <c r="X262" s="134"/>
      <c r="Y262" s="134"/>
      <c r="Z262" s="134"/>
    </row>
    <row r="263" spans="1:26" ht="22.5" customHeight="1">
      <c r="A263" s="134"/>
      <c r="B263" s="134"/>
      <c r="C263" s="134"/>
      <c r="D263" s="134"/>
      <c r="E263" s="134"/>
      <c r="F263" s="134"/>
      <c r="G263" s="134"/>
      <c r="H263" s="134"/>
      <c r="I263" s="134"/>
      <c r="J263" s="134"/>
      <c r="K263" s="134"/>
      <c r="L263" s="135"/>
      <c r="M263" s="135"/>
      <c r="N263" s="136"/>
      <c r="O263" s="137"/>
      <c r="P263" s="134"/>
      <c r="Q263" s="134"/>
      <c r="R263" s="134"/>
      <c r="S263" s="134"/>
      <c r="T263" s="134"/>
      <c r="U263" s="134"/>
      <c r="V263" s="134"/>
      <c r="W263" s="134"/>
      <c r="X263" s="134"/>
      <c r="Y263" s="134"/>
      <c r="Z263" s="134"/>
    </row>
    <row r="264" spans="1:26" ht="22.5" customHeight="1">
      <c r="A264" s="134"/>
      <c r="B264" s="134"/>
      <c r="C264" s="134"/>
      <c r="D264" s="134"/>
      <c r="E264" s="134"/>
      <c r="F264" s="134"/>
      <c r="G264" s="134"/>
      <c r="H264" s="134"/>
      <c r="I264" s="134"/>
      <c r="J264" s="134"/>
      <c r="K264" s="134"/>
      <c r="L264" s="135"/>
      <c r="M264" s="135"/>
      <c r="N264" s="136"/>
      <c r="O264" s="137"/>
      <c r="P264" s="134"/>
      <c r="Q264" s="134"/>
      <c r="R264" s="134"/>
      <c r="S264" s="134"/>
      <c r="T264" s="134"/>
      <c r="U264" s="134"/>
      <c r="V264" s="134"/>
      <c r="W264" s="134"/>
      <c r="X264" s="134"/>
      <c r="Y264" s="134"/>
      <c r="Z264" s="134"/>
    </row>
    <row r="265" spans="1:26" ht="22.5" customHeight="1">
      <c r="A265" s="134"/>
      <c r="B265" s="134"/>
      <c r="C265" s="134"/>
      <c r="D265" s="134"/>
      <c r="E265" s="134"/>
      <c r="F265" s="134"/>
      <c r="G265" s="134"/>
      <c r="H265" s="134"/>
      <c r="I265" s="134"/>
      <c r="J265" s="134"/>
      <c r="K265" s="134"/>
      <c r="L265" s="135"/>
      <c r="M265" s="135"/>
      <c r="N265" s="136"/>
      <c r="O265" s="137"/>
      <c r="P265" s="134"/>
      <c r="Q265" s="134"/>
      <c r="R265" s="134"/>
      <c r="S265" s="134"/>
      <c r="T265" s="134"/>
      <c r="U265" s="134"/>
      <c r="V265" s="134"/>
      <c r="W265" s="134"/>
      <c r="X265" s="134"/>
      <c r="Y265" s="134"/>
      <c r="Z265" s="134"/>
    </row>
    <row r="266" spans="1:26" ht="22.5" customHeight="1">
      <c r="A266" s="134"/>
      <c r="B266" s="134"/>
      <c r="C266" s="134"/>
      <c r="D266" s="134"/>
      <c r="E266" s="134"/>
      <c r="F266" s="134"/>
      <c r="G266" s="134"/>
      <c r="H266" s="134"/>
      <c r="I266" s="134"/>
      <c r="J266" s="134"/>
      <c r="K266" s="134"/>
      <c r="L266" s="135"/>
      <c r="M266" s="135"/>
      <c r="N266" s="136"/>
      <c r="O266" s="137"/>
      <c r="P266" s="134"/>
      <c r="Q266" s="134"/>
      <c r="R266" s="134"/>
      <c r="S266" s="134"/>
      <c r="T266" s="134"/>
      <c r="U266" s="134"/>
      <c r="V266" s="134"/>
      <c r="W266" s="134"/>
      <c r="X266" s="134"/>
      <c r="Y266" s="134"/>
      <c r="Z266" s="134"/>
    </row>
    <row r="267" spans="1:26" ht="22.5" customHeight="1">
      <c r="A267" s="134"/>
      <c r="B267" s="134"/>
      <c r="C267" s="134"/>
      <c r="D267" s="134"/>
      <c r="E267" s="134"/>
      <c r="F267" s="134"/>
      <c r="G267" s="134"/>
      <c r="H267" s="134"/>
      <c r="I267" s="134"/>
      <c r="J267" s="134"/>
      <c r="K267" s="134"/>
      <c r="L267" s="135"/>
      <c r="M267" s="135"/>
      <c r="N267" s="136"/>
      <c r="O267" s="137"/>
      <c r="P267" s="134"/>
      <c r="Q267" s="134"/>
      <c r="R267" s="134"/>
      <c r="S267" s="134"/>
      <c r="T267" s="134"/>
      <c r="U267" s="134"/>
      <c r="V267" s="134"/>
      <c r="W267" s="134"/>
      <c r="X267" s="134"/>
      <c r="Y267" s="134"/>
      <c r="Z267" s="134"/>
    </row>
    <row r="268" spans="1:26" ht="22.5" customHeight="1">
      <c r="A268" s="134"/>
      <c r="B268" s="134"/>
      <c r="C268" s="134"/>
      <c r="D268" s="134"/>
      <c r="E268" s="134"/>
      <c r="F268" s="134"/>
      <c r="G268" s="134"/>
      <c r="H268" s="134"/>
      <c r="I268" s="134"/>
      <c r="J268" s="134"/>
      <c r="K268" s="134"/>
      <c r="L268" s="135"/>
      <c r="M268" s="135"/>
      <c r="N268" s="136"/>
      <c r="O268" s="137"/>
      <c r="P268" s="134"/>
      <c r="Q268" s="134"/>
      <c r="R268" s="134"/>
      <c r="S268" s="134"/>
      <c r="T268" s="134"/>
      <c r="U268" s="134"/>
      <c r="V268" s="134"/>
      <c r="W268" s="134"/>
      <c r="X268" s="134"/>
      <c r="Y268" s="134"/>
      <c r="Z268" s="134"/>
    </row>
    <row r="269" spans="1:26" ht="22.5" customHeight="1">
      <c r="A269" s="134"/>
      <c r="B269" s="134"/>
      <c r="C269" s="134"/>
      <c r="D269" s="134"/>
      <c r="E269" s="134"/>
      <c r="F269" s="134"/>
      <c r="G269" s="134"/>
      <c r="H269" s="134"/>
      <c r="I269" s="134"/>
      <c r="J269" s="134"/>
      <c r="K269" s="134"/>
      <c r="L269" s="135"/>
      <c r="M269" s="135"/>
      <c r="N269" s="136"/>
      <c r="O269" s="137"/>
      <c r="P269" s="134"/>
      <c r="Q269" s="134"/>
      <c r="R269" s="134"/>
      <c r="S269" s="134"/>
      <c r="T269" s="134"/>
      <c r="U269" s="134"/>
      <c r="V269" s="134"/>
      <c r="W269" s="134"/>
      <c r="X269" s="134"/>
      <c r="Y269" s="134"/>
      <c r="Z269" s="134"/>
    </row>
    <row r="270" spans="1:26" ht="22.5" customHeight="1">
      <c r="A270" s="134"/>
      <c r="B270" s="134"/>
      <c r="C270" s="134"/>
      <c r="D270" s="134"/>
      <c r="E270" s="134"/>
      <c r="F270" s="134"/>
      <c r="G270" s="134"/>
      <c r="H270" s="134"/>
      <c r="I270" s="134"/>
      <c r="J270" s="134"/>
      <c r="K270" s="134"/>
      <c r="L270" s="135"/>
      <c r="M270" s="135"/>
      <c r="N270" s="136"/>
      <c r="O270" s="137"/>
      <c r="P270" s="134"/>
      <c r="Q270" s="134"/>
      <c r="R270" s="134"/>
      <c r="S270" s="134"/>
      <c r="T270" s="134"/>
      <c r="U270" s="134"/>
      <c r="V270" s="134"/>
      <c r="W270" s="134"/>
      <c r="X270" s="134"/>
      <c r="Y270" s="134"/>
      <c r="Z270" s="134"/>
    </row>
    <row r="271" spans="1:26" ht="22.5" customHeight="1">
      <c r="A271" s="134"/>
      <c r="B271" s="134"/>
      <c r="C271" s="134"/>
      <c r="D271" s="134"/>
      <c r="E271" s="134"/>
      <c r="F271" s="134"/>
      <c r="G271" s="134"/>
      <c r="H271" s="134"/>
      <c r="I271" s="134"/>
      <c r="J271" s="134"/>
      <c r="K271" s="134"/>
      <c r="L271" s="135"/>
      <c r="M271" s="135"/>
      <c r="N271" s="136"/>
      <c r="O271" s="137"/>
      <c r="P271" s="134"/>
      <c r="Q271" s="134"/>
      <c r="R271" s="134"/>
      <c r="S271" s="134"/>
      <c r="T271" s="134"/>
      <c r="U271" s="134"/>
      <c r="V271" s="134"/>
      <c r="W271" s="134"/>
      <c r="X271" s="134"/>
      <c r="Y271" s="134"/>
      <c r="Z271" s="134"/>
    </row>
    <row r="272" spans="1:26" ht="22.5" customHeight="1">
      <c r="A272" s="134"/>
      <c r="B272" s="134"/>
      <c r="C272" s="134"/>
      <c r="D272" s="134"/>
      <c r="E272" s="134"/>
      <c r="F272" s="134"/>
      <c r="G272" s="134"/>
      <c r="H272" s="134"/>
      <c r="I272" s="134"/>
      <c r="J272" s="134"/>
      <c r="K272" s="134"/>
      <c r="L272" s="135"/>
      <c r="M272" s="135"/>
      <c r="N272" s="136"/>
      <c r="O272" s="137"/>
      <c r="P272" s="134"/>
      <c r="Q272" s="134"/>
      <c r="R272" s="134"/>
      <c r="S272" s="134"/>
      <c r="T272" s="134"/>
      <c r="U272" s="134"/>
      <c r="V272" s="134"/>
      <c r="W272" s="134"/>
      <c r="X272" s="134"/>
      <c r="Y272" s="134"/>
      <c r="Z272" s="134"/>
    </row>
    <row r="273" spans="1:26" ht="22.5" customHeight="1">
      <c r="A273" s="134"/>
      <c r="B273" s="134"/>
      <c r="C273" s="134"/>
      <c r="D273" s="134"/>
      <c r="E273" s="134"/>
      <c r="F273" s="134"/>
      <c r="G273" s="134"/>
      <c r="H273" s="134"/>
      <c r="I273" s="134"/>
      <c r="J273" s="134"/>
      <c r="K273" s="134"/>
      <c r="L273" s="135"/>
      <c r="M273" s="135"/>
      <c r="N273" s="136"/>
      <c r="O273" s="137"/>
      <c r="P273" s="134"/>
      <c r="Q273" s="134"/>
      <c r="R273" s="134"/>
      <c r="S273" s="134"/>
      <c r="T273" s="134"/>
      <c r="U273" s="134"/>
      <c r="V273" s="134"/>
      <c r="W273" s="134"/>
      <c r="X273" s="134"/>
      <c r="Y273" s="134"/>
      <c r="Z273" s="134"/>
    </row>
    <row r="274" spans="1:26" ht="22.5" customHeight="1">
      <c r="A274" s="134"/>
      <c r="B274" s="134"/>
      <c r="C274" s="134"/>
      <c r="D274" s="134"/>
      <c r="E274" s="134"/>
      <c r="F274" s="134"/>
      <c r="G274" s="134"/>
      <c r="H274" s="134"/>
      <c r="I274" s="134"/>
      <c r="J274" s="134"/>
      <c r="K274" s="134"/>
      <c r="L274" s="135"/>
      <c r="M274" s="135"/>
      <c r="N274" s="136"/>
      <c r="O274" s="137"/>
      <c r="P274" s="134"/>
      <c r="Q274" s="134"/>
      <c r="R274" s="134"/>
      <c r="S274" s="134"/>
      <c r="T274" s="134"/>
      <c r="U274" s="134"/>
      <c r="V274" s="134"/>
      <c r="W274" s="134"/>
      <c r="X274" s="134"/>
      <c r="Y274" s="134"/>
      <c r="Z274" s="134"/>
    </row>
    <row r="275" spans="1:26" ht="22.5" customHeight="1">
      <c r="A275" s="134"/>
      <c r="B275" s="134"/>
      <c r="C275" s="134"/>
      <c r="D275" s="134"/>
      <c r="E275" s="134"/>
      <c r="F275" s="134"/>
      <c r="G275" s="134"/>
      <c r="H275" s="134"/>
      <c r="I275" s="134"/>
      <c r="J275" s="134"/>
      <c r="K275" s="134"/>
      <c r="L275" s="135"/>
      <c r="M275" s="135"/>
      <c r="N275" s="136"/>
      <c r="O275" s="137"/>
      <c r="P275" s="134"/>
      <c r="Q275" s="134"/>
      <c r="R275" s="134"/>
      <c r="S275" s="134"/>
      <c r="T275" s="134"/>
      <c r="U275" s="134"/>
      <c r="V275" s="134"/>
      <c r="W275" s="134"/>
      <c r="X275" s="134"/>
      <c r="Y275" s="134"/>
      <c r="Z275" s="134"/>
    </row>
    <row r="276" spans="1:26" ht="22.5" customHeight="1">
      <c r="A276" s="134"/>
      <c r="B276" s="134"/>
      <c r="C276" s="134"/>
      <c r="D276" s="134"/>
      <c r="E276" s="134"/>
      <c r="F276" s="134"/>
      <c r="G276" s="134"/>
      <c r="H276" s="134"/>
      <c r="I276" s="134"/>
      <c r="J276" s="134"/>
      <c r="K276" s="134"/>
      <c r="L276" s="135"/>
      <c r="M276" s="135"/>
      <c r="N276" s="136"/>
      <c r="O276" s="137"/>
      <c r="P276" s="134"/>
      <c r="Q276" s="134"/>
      <c r="R276" s="134"/>
      <c r="S276" s="134"/>
      <c r="T276" s="134"/>
      <c r="U276" s="134"/>
      <c r="V276" s="134"/>
      <c r="W276" s="134"/>
      <c r="X276" s="134"/>
      <c r="Y276" s="134"/>
      <c r="Z276" s="134"/>
    </row>
    <row r="277" spans="1:26" ht="22.5" customHeight="1">
      <c r="A277" s="134"/>
      <c r="B277" s="134"/>
      <c r="C277" s="134"/>
      <c r="D277" s="134"/>
      <c r="E277" s="134"/>
      <c r="F277" s="134"/>
      <c r="G277" s="134"/>
      <c r="H277" s="134"/>
      <c r="I277" s="134"/>
      <c r="J277" s="134"/>
      <c r="K277" s="134"/>
      <c r="L277" s="135"/>
      <c r="M277" s="135"/>
      <c r="N277" s="136"/>
      <c r="O277" s="137"/>
      <c r="P277" s="134"/>
      <c r="Q277" s="134"/>
      <c r="R277" s="134"/>
      <c r="S277" s="134"/>
      <c r="T277" s="134"/>
      <c r="U277" s="134"/>
      <c r="V277" s="134"/>
      <c r="W277" s="134"/>
      <c r="X277" s="134"/>
      <c r="Y277" s="134"/>
      <c r="Z277" s="134"/>
    </row>
    <row r="278" spans="1:26" ht="22.5" customHeight="1">
      <c r="A278" s="134"/>
      <c r="B278" s="134"/>
      <c r="C278" s="134"/>
      <c r="D278" s="134"/>
      <c r="E278" s="134"/>
      <c r="F278" s="134"/>
      <c r="G278" s="134"/>
      <c r="H278" s="134"/>
      <c r="I278" s="134"/>
      <c r="J278" s="134"/>
      <c r="K278" s="134"/>
      <c r="L278" s="135"/>
      <c r="M278" s="135"/>
      <c r="N278" s="136"/>
      <c r="O278" s="137"/>
      <c r="P278" s="134"/>
      <c r="Q278" s="134"/>
      <c r="R278" s="134"/>
      <c r="S278" s="134"/>
      <c r="T278" s="134"/>
      <c r="U278" s="134"/>
      <c r="V278" s="134"/>
      <c r="W278" s="134"/>
      <c r="X278" s="134"/>
      <c r="Y278" s="134"/>
      <c r="Z278" s="134"/>
    </row>
    <row r="279" spans="1:26" ht="22.5" customHeight="1">
      <c r="A279" s="134"/>
      <c r="B279" s="134"/>
      <c r="C279" s="134"/>
      <c r="D279" s="134"/>
      <c r="E279" s="134"/>
      <c r="F279" s="134"/>
      <c r="G279" s="134"/>
      <c r="H279" s="134"/>
      <c r="I279" s="134"/>
      <c r="J279" s="134"/>
      <c r="K279" s="134"/>
      <c r="L279" s="135"/>
      <c r="M279" s="135"/>
      <c r="N279" s="136"/>
      <c r="O279" s="137"/>
      <c r="P279" s="134"/>
      <c r="Q279" s="134"/>
      <c r="R279" s="134"/>
      <c r="S279" s="134"/>
      <c r="T279" s="134"/>
      <c r="U279" s="134"/>
      <c r="V279" s="134"/>
      <c r="W279" s="134"/>
      <c r="X279" s="134"/>
      <c r="Y279" s="134"/>
      <c r="Z279" s="134"/>
    </row>
    <row r="280" spans="1:26" ht="22.5" customHeight="1">
      <c r="A280" s="134"/>
      <c r="B280" s="134"/>
      <c r="C280" s="134"/>
      <c r="D280" s="134"/>
      <c r="E280" s="134"/>
      <c r="F280" s="134"/>
      <c r="G280" s="134"/>
      <c r="H280" s="134"/>
      <c r="I280" s="134"/>
      <c r="J280" s="134"/>
      <c r="K280" s="134"/>
      <c r="L280" s="135"/>
      <c r="M280" s="135"/>
      <c r="N280" s="136"/>
      <c r="O280" s="137"/>
      <c r="P280" s="134"/>
      <c r="Q280" s="134"/>
      <c r="R280" s="134"/>
      <c r="S280" s="134"/>
      <c r="T280" s="134"/>
      <c r="U280" s="134"/>
      <c r="V280" s="134"/>
      <c r="W280" s="134"/>
      <c r="X280" s="134"/>
      <c r="Y280" s="134"/>
      <c r="Z280" s="134"/>
    </row>
    <row r="281" spans="1:26" ht="22.5" customHeight="1">
      <c r="A281" s="134"/>
      <c r="B281" s="134"/>
      <c r="C281" s="134"/>
      <c r="D281" s="134"/>
      <c r="E281" s="134"/>
      <c r="F281" s="134"/>
      <c r="G281" s="134"/>
      <c r="H281" s="134"/>
      <c r="I281" s="134"/>
      <c r="J281" s="134"/>
      <c r="K281" s="134"/>
      <c r="L281" s="135"/>
      <c r="M281" s="135"/>
      <c r="N281" s="136"/>
      <c r="O281" s="137"/>
      <c r="P281" s="134"/>
      <c r="Q281" s="134"/>
      <c r="R281" s="134"/>
      <c r="S281" s="134"/>
      <c r="T281" s="134"/>
      <c r="U281" s="134"/>
      <c r="V281" s="134"/>
      <c r="W281" s="134"/>
      <c r="X281" s="134"/>
      <c r="Y281" s="134"/>
      <c r="Z281" s="134"/>
    </row>
    <row r="282" spans="1:26" ht="22.5" customHeight="1">
      <c r="A282" s="134"/>
      <c r="B282" s="134"/>
      <c r="C282" s="134"/>
      <c r="D282" s="134"/>
      <c r="E282" s="134"/>
      <c r="F282" s="134"/>
      <c r="G282" s="134"/>
      <c r="H282" s="134"/>
      <c r="I282" s="134"/>
      <c r="J282" s="134"/>
      <c r="K282" s="134"/>
      <c r="L282" s="135"/>
      <c r="M282" s="135"/>
      <c r="N282" s="136"/>
      <c r="O282" s="137"/>
      <c r="P282" s="134"/>
      <c r="Q282" s="134"/>
      <c r="R282" s="134"/>
      <c r="S282" s="134"/>
      <c r="T282" s="134"/>
      <c r="U282" s="134"/>
      <c r="V282" s="134"/>
      <c r="W282" s="134"/>
      <c r="X282" s="134"/>
      <c r="Y282" s="134"/>
      <c r="Z282" s="134"/>
    </row>
    <row r="283" spans="1:26" ht="22.5" customHeight="1">
      <c r="A283" s="134"/>
      <c r="B283" s="134"/>
      <c r="C283" s="134"/>
      <c r="D283" s="134"/>
      <c r="E283" s="134"/>
      <c r="F283" s="134"/>
      <c r="G283" s="134"/>
      <c r="H283" s="134"/>
      <c r="I283" s="134"/>
      <c r="J283" s="134"/>
      <c r="K283" s="134"/>
      <c r="L283" s="135"/>
      <c r="M283" s="135"/>
      <c r="N283" s="136"/>
      <c r="O283" s="137"/>
      <c r="P283" s="134"/>
      <c r="Q283" s="134"/>
      <c r="R283" s="134"/>
      <c r="S283" s="134"/>
      <c r="T283" s="134"/>
      <c r="U283" s="134"/>
      <c r="V283" s="134"/>
      <c r="W283" s="134"/>
      <c r="X283" s="134"/>
      <c r="Y283" s="134"/>
      <c r="Z283" s="134"/>
    </row>
    <row r="284" spans="1:26" ht="22.5" customHeight="1">
      <c r="A284" s="134"/>
      <c r="B284" s="134"/>
      <c r="C284" s="134"/>
      <c r="D284" s="134"/>
      <c r="E284" s="134"/>
      <c r="F284" s="134"/>
      <c r="G284" s="134"/>
      <c r="H284" s="134"/>
      <c r="I284" s="134"/>
      <c r="J284" s="134"/>
      <c r="K284" s="134"/>
      <c r="L284" s="135"/>
      <c r="M284" s="135"/>
      <c r="N284" s="136"/>
      <c r="O284" s="137"/>
      <c r="P284" s="134"/>
      <c r="Q284" s="134"/>
      <c r="R284" s="134"/>
      <c r="S284" s="134"/>
      <c r="T284" s="134"/>
      <c r="U284" s="134"/>
      <c r="V284" s="134"/>
      <c r="W284" s="134"/>
      <c r="X284" s="134"/>
      <c r="Y284" s="134"/>
      <c r="Z284" s="134"/>
    </row>
    <row r="285" spans="1:26" ht="22.5" customHeight="1">
      <c r="A285" s="134"/>
      <c r="B285" s="134"/>
      <c r="C285" s="134"/>
      <c r="D285" s="134"/>
      <c r="E285" s="134"/>
      <c r="F285" s="134"/>
      <c r="G285" s="134"/>
      <c r="H285" s="134"/>
      <c r="I285" s="134"/>
      <c r="J285" s="134"/>
      <c r="K285" s="134"/>
      <c r="L285" s="135"/>
      <c r="M285" s="135"/>
      <c r="N285" s="136"/>
      <c r="O285" s="137"/>
      <c r="P285" s="134"/>
      <c r="Q285" s="134"/>
      <c r="R285" s="134"/>
      <c r="S285" s="134"/>
      <c r="T285" s="134"/>
      <c r="U285" s="134"/>
      <c r="V285" s="134"/>
      <c r="W285" s="134"/>
      <c r="X285" s="134"/>
      <c r="Y285" s="134"/>
      <c r="Z285" s="134"/>
    </row>
    <row r="286" spans="1:26" ht="22.5" customHeight="1">
      <c r="A286" s="134"/>
      <c r="B286" s="134"/>
      <c r="C286" s="134"/>
      <c r="D286" s="134"/>
      <c r="E286" s="134"/>
      <c r="F286" s="134"/>
      <c r="G286" s="134"/>
      <c r="H286" s="134"/>
      <c r="I286" s="134"/>
      <c r="J286" s="134"/>
      <c r="K286" s="134"/>
      <c r="L286" s="135"/>
      <c r="M286" s="135"/>
      <c r="N286" s="136"/>
      <c r="O286" s="137"/>
      <c r="P286" s="134"/>
      <c r="Q286" s="134"/>
      <c r="R286" s="134"/>
      <c r="S286" s="134"/>
      <c r="T286" s="134"/>
      <c r="U286" s="134"/>
      <c r="V286" s="134"/>
      <c r="W286" s="134"/>
      <c r="X286" s="134"/>
      <c r="Y286" s="134"/>
      <c r="Z286" s="134"/>
    </row>
    <row r="287" spans="1:26" ht="22.5" customHeight="1">
      <c r="A287" s="134"/>
      <c r="B287" s="134"/>
      <c r="C287" s="134"/>
      <c r="D287" s="134"/>
      <c r="E287" s="134"/>
      <c r="F287" s="134"/>
      <c r="G287" s="134"/>
      <c r="H287" s="134"/>
      <c r="I287" s="134"/>
      <c r="J287" s="134"/>
      <c r="K287" s="134"/>
      <c r="L287" s="135"/>
      <c r="M287" s="135"/>
      <c r="N287" s="136"/>
      <c r="O287" s="137"/>
      <c r="P287" s="134"/>
      <c r="Q287" s="134"/>
      <c r="R287" s="134"/>
      <c r="S287" s="134"/>
      <c r="T287" s="134"/>
      <c r="U287" s="134"/>
      <c r="V287" s="134"/>
      <c r="W287" s="134"/>
      <c r="X287" s="134"/>
      <c r="Y287" s="134"/>
      <c r="Z287" s="134"/>
    </row>
    <row r="288" spans="1:26" ht="22.5" customHeight="1">
      <c r="A288" s="134"/>
      <c r="B288" s="134"/>
      <c r="C288" s="134"/>
      <c r="D288" s="134"/>
      <c r="E288" s="134"/>
      <c r="F288" s="134"/>
      <c r="G288" s="134"/>
      <c r="H288" s="134"/>
      <c r="I288" s="134"/>
      <c r="J288" s="134"/>
      <c r="K288" s="134"/>
      <c r="L288" s="135"/>
      <c r="M288" s="135"/>
      <c r="N288" s="136"/>
      <c r="O288" s="137"/>
      <c r="P288" s="134"/>
      <c r="Q288" s="134"/>
      <c r="R288" s="134"/>
      <c r="S288" s="134"/>
      <c r="T288" s="134"/>
      <c r="U288" s="134"/>
      <c r="V288" s="134"/>
      <c r="W288" s="134"/>
      <c r="X288" s="134"/>
      <c r="Y288" s="134"/>
      <c r="Z288" s="134"/>
    </row>
    <row r="289" spans="1:26" ht="22.5" customHeight="1">
      <c r="A289" s="134"/>
      <c r="B289" s="134"/>
      <c r="C289" s="134"/>
      <c r="D289" s="134"/>
      <c r="E289" s="134"/>
      <c r="F289" s="134"/>
      <c r="G289" s="134"/>
      <c r="H289" s="134"/>
      <c r="I289" s="134"/>
      <c r="J289" s="134"/>
      <c r="K289" s="134"/>
      <c r="L289" s="135"/>
      <c r="M289" s="135"/>
      <c r="N289" s="136"/>
      <c r="O289" s="137"/>
      <c r="P289" s="134"/>
      <c r="Q289" s="134"/>
      <c r="R289" s="134"/>
      <c r="S289" s="134"/>
      <c r="T289" s="134"/>
      <c r="U289" s="134"/>
      <c r="V289" s="134"/>
      <c r="W289" s="134"/>
      <c r="X289" s="134"/>
      <c r="Y289" s="134"/>
      <c r="Z289" s="134"/>
    </row>
    <row r="290" spans="1:26" ht="22.5" customHeight="1">
      <c r="A290" s="134"/>
      <c r="B290" s="134"/>
      <c r="C290" s="134"/>
      <c r="D290" s="134"/>
      <c r="E290" s="134"/>
      <c r="F290" s="134"/>
      <c r="G290" s="134"/>
      <c r="H290" s="134"/>
      <c r="I290" s="134"/>
      <c r="J290" s="134"/>
      <c r="K290" s="134"/>
      <c r="L290" s="135"/>
      <c r="M290" s="135"/>
      <c r="N290" s="136"/>
      <c r="O290" s="137"/>
      <c r="P290" s="134"/>
      <c r="Q290" s="134"/>
      <c r="R290" s="134"/>
      <c r="S290" s="134"/>
      <c r="T290" s="134"/>
      <c r="U290" s="134"/>
      <c r="V290" s="134"/>
      <c r="W290" s="134"/>
      <c r="X290" s="134"/>
      <c r="Y290" s="134"/>
      <c r="Z290" s="134"/>
    </row>
    <row r="291" spans="1:26" ht="22.5" customHeight="1">
      <c r="A291" s="134"/>
      <c r="B291" s="134"/>
      <c r="C291" s="134"/>
      <c r="D291" s="134"/>
      <c r="E291" s="134"/>
      <c r="F291" s="134"/>
      <c r="G291" s="134"/>
      <c r="H291" s="134"/>
      <c r="I291" s="134"/>
      <c r="J291" s="134"/>
      <c r="K291" s="134"/>
      <c r="L291" s="135"/>
      <c r="M291" s="135"/>
      <c r="N291" s="136"/>
      <c r="O291" s="137"/>
      <c r="P291" s="134"/>
      <c r="Q291" s="134"/>
      <c r="R291" s="134"/>
      <c r="S291" s="134"/>
      <c r="T291" s="134"/>
      <c r="U291" s="134"/>
      <c r="V291" s="134"/>
      <c r="W291" s="134"/>
      <c r="X291" s="134"/>
      <c r="Y291" s="134"/>
      <c r="Z291" s="134"/>
    </row>
    <row r="292" spans="1:26" ht="22.5" customHeight="1">
      <c r="A292" s="134"/>
      <c r="B292" s="134"/>
      <c r="C292" s="134"/>
      <c r="D292" s="134"/>
      <c r="E292" s="134"/>
      <c r="F292" s="134"/>
      <c r="G292" s="134"/>
      <c r="H292" s="134"/>
      <c r="I292" s="134"/>
      <c r="J292" s="134"/>
      <c r="K292" s="134"/>
      <c r="L292" s="135"/>
      <c r="M292" s="135"/>
      <c r="N292" s="136"/>
      <c r="O292" s="137"/>
      <c r="P292" s="134"/>
      <c r="Q292" s="134"/>
      <c r="R292" s="134"/>
      <c r="S292" s="134"/>
      <c r="T292" s="134"/>
      <c r="U292" s="134"/>
      <c r="V292" s="134"/>
      <c r="W292" s="134"/>
      <c r="X292" s="134"/>
      <c r="Y292" s="134"/>
      <c r="Z292" s="134"/>
    </row>
    <row r="293" spans="1:26" ht="22.5" customHeight="1">
      <c r="A293" s="134"/>
      <c r="B293" s="134"/>
      <c r="C293" s="134"/>
      <c r="D293" s="134"/>
      <c r="E293" s="134"/>
      <c r="F293" s="134"/>
      <c r="G293" s="134"/>
      <c r="H293" s="134"/>
      <c r="I293" s="134"/>
      <c r="J293" s="134"/>
      <c r="K293" s="134"/>
      <c r="L293" s="135"/>
      <c r="M293" s="135"/>
      <c r="N293" s="136"/>
      <c r="O293" s="137"/>
      <c r="P293" s="134"/>
      <c r="Q293" s="134"/>
      <c r="R293" s="134"/>
      <c r="S293" s="134"/>
      <c r="T293" s="134"/>
      <c r="U293" s="134"/>
      <c r="V293" s="134"/>
      <c r="W293" s="134"/>
      <c r="X293" s="134"/>
      <c r="Y293" s="134"/>
      <c r="Z293" s="134"/>
    </row>
    <row r="294" spans="1:26" ht="22.5" customHeight="1">
      <c r="A294" s="134"/>
      <c r="B294" s="134"/>
      <c r="C294" s="134"/>
      <c r="D294" s="134"/>
      <c r="E294" s="134"/>
      <c r="F294" s="134"/>
      <c r="G294" s="134"/>
      <c r="H294" s="134"/>
      <c r="I294" s="134"/>
      <c r="J294" s="134"/>
      <c r="K294" s="134"/>
      <c r="L294" s="135"/>
      <c r="M294" s="135"/>
      <c r="N294" s="136"/>
      <c r="O294" s="137"/>
      <c r="P294" s="134"/>
      <c r="Q294" s="134"/>
      <c r="R294" s="134"/>
      <c r="S294" s="134"/>
      <c r="T294" s="134"/>
      <c r="U294" s="134"/>
      <c r="V294" s="134"/>
      <c r="W294" s="134"/>
      <c r="X294" s="134"/>
      <c r="Y294" s="134"/>
      <c r="Z294" s="134"/>
    </row>
    <row r="295" spans="1:26" ht="22.5" customHeight="1">
      <c r="A295" s="134"/>
      <c r="B295" s="134"/>
      <c r="C295" s="134"/>
      <c r="D295" s="134"/>
      <c r="E295" s="134"/>
      <c r="F295" s="134"/>
      <c r="G295" s="134"/>
      <c r="H295" s="134"/>
      <c r="I295" s="134"/>
      <c r="J295" s="134"/>
      <c r="K295" s="134"/>
      <c r="L295" s="135"/>
      <c r="M295" s="135"/>
      <c r="N295" s="136"/>
      <c r="O295" s="137"/>
      <c r="P295" s="134"/>
      <c r="Q295" s="134"/>
      <c r="R295" s="134"/>
      <c r="S295" s="134"/>
      <c r="T295" s="134"/>
      <c r="U295" s="134"/>
      <c r="V295" s="134"/>
      <c r="W295" s="134"/>
      <c r="X295" s="134"/>
      <c r="Y295" s="134"/>
      <c r="Z295" s="134"/>
    </row>
    <row r="296" spans="1:26" ht="22.5" customHeight="1">
      <c r="A296" s="134"/>
      <c r="B296" s="134"/>
      <c r="C296" s="134"/>
      <c r="D296" s="134"/>
      <c r="E296" s="134"/>
      <c r="F296" s="134"/>
      <c r="G296" s="134"/>
      <c r="H296" s="134"/>
      <c r="I296" s="134"/>
      <c r="J296" s="134"/>
      <c r="K296" s="134"/>
      <c r="L296" s="135"/>
      <c r="M296" s="135"/>
      <c r="N296" s="136"/>
      <c r="O296" s="137"/>
      <c r="P296" s="134"/>
      <c r="Q296" s="134"/>
      <c r="R296" s="134"/>
      <c r="S296" s="134"/>
      <c r="T296" s="134"/>
      <c r="U296" s="134"/>
      <c r="V296" s="134"/>
      <c r="W296" s="134"/>
      <c r="X296" s="134"/>
      <c r="Y296" s="134"/>
      <c r="Z296" s="134"/>
    </row>
    <row r="297" spans="1:26" ht="22.5" customHeight="1">
      <c r="A297" s="134"/>
      <c r="B297" s="134"/>
      <c r="C297" s="134"/>
      <c r="D297" s="134"/>
      <c r="E297" s="134"/>
      <c r="F297" s="134"/>
      <c r="G297" s="134"/>
      <c r="H297" s="134"/>
      <c r="I297" s="134"/>
      <c r="J297" s="134"/>
      <c r="K297" s="134"/>
      <c r="L297" s="135"/>
      <c r="M297" s="135"/>
      <c r="N297" s="136"/>
      <c r="O297" s="137"/>
      <c r="P297" s="134"/>
      <c r="Q297" s="134"/>
      <c r="R297" s="134"/>
      <c r="S297" s="134"/>
      <c r="T297" s="134"/>
      <c r="U297" s="134"/>
      <c r="V297" s="134"/>
      <c r="W297" s="134"/>
      <c r="X297" s="134"/>
      <c r="Y297" s="134"/>
      <c r="Z297" s="134"/>
    </row>
    <row r="298" spans="1:26" ht="22.5" customHeight="1">
      <c r="A298" s="134"/>
      <c r="B298" s="134"/>
      <c r="C298" s="134"/>
      <c r="D298" s="134"/>
      <c r="E298" s="134"/>
      <c r="F298" s="134"/>
      <c r="G298" s="134"/>
      <c r="H298" s="134"/>
      <c r="I298" s="134"/>
      <c r="J298" s="134"/>
      <c r="K298" s="134"/>
      <c r="L298" s="135"/>
      <c r="M298" s="135"/>
      <c r="N298" s="136"/>
      <c r="O298" s="137"/>
      <c r="P298" s="134"/>
      <c r="Q298" s="134"/>
      <c r="R298" s="134"/>
      <c r="S298" s="134"/>
      <c r="T298" s="134"/>
      <c r="U298" s="134"/>
      <c r="V298" s="134"/>
      <c r="W298" s="134"/>
      <c r="X298" s="134"/>
      <c r="Y298" s="134"/>
      <c r="Z298" s="134"/>
    </row>
    <row r="299" spans="1:26" ht="22.5" customHeight="1">
      <c r="A299" s="134"/>
      <c r="B299" s="134"/>
      <c r="C299" s="134"/>
      <c r="D299" s="134"/>
      <c r="E299" s="134"/>
      <c r="F299" s="134"/>
      <c r="G299" s="134"/>
      <c r="H299" s="134"/>
      <c r="I299" s="134"/>
      <c r="J299" s="134"/>
      <c r="K299" s="134"/>
      <c r="L299" s="135"/>
      <c r="M299" s="135"/>
      <c r="N299" s="136"/>
      <c r="O299" s="137"/>
      <c r="P299" s="134"/>
      <c r="Q299" s="134"/>
      <c r="R299" s="134"/>
      <c r="S299" s="134"/>
      <c r="T299" s="134"/>
      <c r="U299" s="134"/>
      <c r="V299" s="134"/>
      <c r="W299" s="134"/>
      <c r="X299" s="134"/>
      <c r="Y299" s="134"/>
      <c r="Z299" s="134"/>
    </row>
    <row r="300" spans="1:26" ht="22.5" customHeight="1">
      <c r="A300" s="134"/>
      <c r="B300" s="134"/>
      <c r="C300" s="134"/>
      <c r="D300" s="134"/>
      <c r="E300" s="134"/>
      <c r="F300" s="134"/>
      <c r="G300" s="134"/>
      <c r="H300" s="134"/>
      <c r="I300" s="134"/>
      <c r="J300" s="134"/>
      <c r="K300" s="134"/>
      <c r="L300" s="135"/>
      <c r="M300" s="135"/>
      <c r="N300" s="136"/>
      <c r="O300" s="137"/>
      <c r="P300" s="134"/>
      <c r="Q300" s="134"/>
      <c r="R300" s="134"/>
      <c r="S300" s="134"/>
      <c r="T300" s="134"/>
      <c r="U300" s="134"/>
      <c r="V300" s="134"/>
      <c r="W300" s="134"/>
      <c r="X300" s="134"/>
      <c r="Y300" s="134"/>
      <c r="Z300" s="134"/>
    </row>
    <row r="301" spans="1:26" ht="22.5" customHeight="1">
      <c r="A301" s="134"/>
      <c r="B301" s="134"/>
      <c r="C301" s="134"/>
      <c r="D301" s="134"/>
      <c r="E301" s="134"/>
      <c r="F301" s="134"/>
      <c r="G301" s="134"/>
      <c r="H301" s="134"/>
      <c r="I301" s="134"/>
      <c r="J301" s="134"/>
      <c r="K301" s="134"/>
      <c r="L301" s="135"/>
      <c r="M301" s="135"/>
      <c r="N301" s="136"/>
      <c r="O301" s="137"/>
      <c r="P301" s="134"/>
      <c r="Q301" s="134"/>
      <c r="R301" s="134"/>
      <c r="S301" s="134"/>
      <c r="T301" s="134"/>
      <c r="U301" s="134"/>
      <c r="V301" s="134"/>
      <c r="W301" s="134"/>
      <c r="X301" s="134"/>
      <c r="Y301" s="134"/>
      <c r="Z301" s="134"/>
    </row>
    <row r="302" spans="1:26" ht="22.5" customHeight="1">
      <c r="A302" s="134"/>
      <c r="B302" s="134"/>
      <c r="C302" s="134"/>
      <c r="D302" s="134"/>
      <c r="E302" s="134"/>
      <c r="F302" s="134"/>
      <c r="G302" s="134"/>
      <c r="H302" s="134"/>
      <c r="I302" s="134"/>
      <c r="J302" s="134"/>
      <c r="K302" s="134"/>
      <c r="L302" s="135"/>
      <c r="M302" s="135"/>
      <c r="N302" s="136"/>
      <c r="O302" s="137"/>
      <c r="P302" s="134"/>
      <c r="Q302" s="134"/>
      <c r="R302" s="134"/>
      <c r="S302" s="134"/>
      <c r="T302" s="134"/>
      <c r="U302" s="134"/>
      <c r="V302" s="134"/>
      <c r="W302" s="134"/>
      <c r="X302" s="134"/>
      <c r="Y302" s="134"/>
      <c r="Z302" s="134"/>
    </row>
    <row r="303" spans="1:26" ht="22.5" customHeight="1">
      <c r="A303" s="134"/>
      <c r="B303" s="134"/>
      <c r="C303" s="134"/>
      <c r="D303" s="134"/>
      <c r="E303" s="134"/>
      <c r="F303" s="134"/>
      <c r="G303" s="134"/>
      <c r="H303" s="134"/>
      <c r="I303" s="134"/>
      <c r="J303" s="134"/>
      <c r="K303" s="134"/>
      <c r="L303" s="135"/>
      <c r="M303" s="135"/>
      <c r="N303" s="136"/>
      <c r="O303" s="137"/>
      <c r="P303" s="134"/>
      <c r="Q303" s="134"/>
      <c r="R303" s="134"/>
      <c r="S303" s="134"/>
      <c r="T303" s="134"/>
      <c r="U303" s="134"/>
      <c r="V303" s="134"/>
      <c r="W303" s="134"/>
      <c r="X303" s="134"/>
      <c r="Y303" s="134"/>
      <c r="Z303" s="134"/>
    </row>
    <row r="304" spans="1:26" ht="22.5" customHeight="1">
      <c r="A304" s="134"/>
      <c r="B304" s="134"/>
      <c r="C304" s="134"/>
      <c r="D304" s="134"/>
      <c r="E304" s="134"/>
      <c r="F304" s="134"/>
      <c r="G304" s="134"/>
      <c r="H304" s="134"/>
      <c r="I304" s="134"/>
      <c r="J304" s="134"/>
      <c r="K304" s="134"/>
      <c r="L304" s="135"/>
      <c r="M304" s="135"/>
      <c r="N304" s="136"/>
      <c r="O304" s="137"/>
      <c r="P304" s="134"/>
      <c r="Q304" s="134"/>
      <c r="R304" s="134"/>
      <c r="S304" s="134"/>
      <c r="T304" s="134"/>
      <c r="U304" s="134"/>
      <c r="V304" s="134"/>
      <c r="W304" s="134"/>
      <c r="X304" s="134"/>
      <c r="Y304" s="134"/>
      <c r="Z304" s="134"/>
    </row>
    <row r="305" spans="1:26" ht="22.5" customHeight="1">
      <c r="A305" s="134"/>
      <c r="B305" s="134"/>
      <c r="C305" s="134"/>
      <c r="D305" s="134"/>
      <c r="E305" s="134"/>
      <c r="F305" s="134"/>
      <c r="G305" s="134"/>
      <c r="H305" s="134"/>
      <c r="I305" s="134"/>
      <c r="J305" s="134"/>
      <c r="K305" s="134"/>
      <c r="L305" s="135"/>
      <c r="M305" s="135"/>
      <c r="N305" s="136"/>
      <c r="O305" s="137"/>
      <c r="P305" s="134"/>
      <c r="Q305" s="134"/>
      <c r="R305" s="134"/>
      <c r="S305" s="134"/>
      <c r="T305" s="134"/>
      <c r="U305" s="134"/>
      <c r="V305" s="134"/>
      <c r="W305" s="134"/>
      <c r="X305" s="134"/>
      <c r="Y305" s="134"/>
      <c r="Z305" s="134"/>
    </row>
    <row r="306" spans="1:26" ht="22.5" customHeight="1">
      <c r="A306" s="134"/>
      <c r="B306" s="134"/>
      <c r="C306" s="134"/>
      <c r="D306" s="134"/>
      <c r="E306" s="134"/>
      <c r="F306" s="134"/>
      <c r="G306" s="134"/>
      <c r="H306" s="134"/>
      <c r="I306" s="134"/>
      <c r="J306" s="134"/>
      <c r="K306" s="134"/>
      <c r="L306" s="135"/>
      <c r="M306" s="135"/>
      <c r="N306" s="136"/>
      <c r="O306" s="137"/>
      <c r="P306" s="134"/>
      <c r="Q306" s="134"/>
      <c r="R306" s="134"/>
      <c r="S306" s="134"/>
      <c r="T306" s="134"/>
      <c r="U306" s="134"/>
      <c r="V306" s="134"/>
      <c r="W306" s="134"/>
      <c r="X306" s="134"/>
      <c r="Y306" s="134"/>
      <c r="Z306" s="134"/>
    </row>
    <row r="307" spans="1:26" ht="22.5" customHeight="1">
      <c r="A307" s="134"/>
      <c r="B307" s="134"/>
      <c r="C307" s="134"/>
      <c r="D307" s="134"/>
      <c r="E307" s="134"/>
      <c r="F307" s="134"/>
      <c r="G307" s="134"/>
      <c r="H307" s="134"/>
      <c r="I307" s="134"/>
      <c r="J307" s="134"/>
      <c r="K307" s="134"/>
      <c r="L307" s="135"/>
      <c r="M307" s="135"/>
      <c r="N307" s="136"/>
      <c r="O307" s="137"/>
      <c r="P307" s="134"/>
      <c r="Q307" s="134"/>
      <c r="R307" s="134"/>
      <c r="S307" s="134"/>
      <c r="T307" s="134"/>
      <c r="U307" s="134"/>
      <c r="V307" s="134"/>
      <c r="W307" s="134"/>
      <c r="X307" s="134"/>
      <c r="Y307" s="134"/>
      <c r="Z307" s="134"/>
    </row>
    <row r="308" spans="1:26" ht="22.5" customHeight="1">
      <c r="A308" s="134"/>
      <c r="B308" s="134"/>
      <c r="C308" s="134"/>
      <c r="D308" s="134"/>
      <c r="E308" s="134"/>
      <c r="F308" s="134"/>
      <c r="G308" s="134"/>
      <c r="H308" s="134"/>
      <c r="I308" s="134"/>
      <c r="J308" s="134"/>
      <c r="K308" s="134"/>
      <c r="L308" s="135"/>
      <c r="M308" s="135"/>
      <c r="N308" s="136"/>
      <c r="O308" s="137"/>
      <c r="P308" s="134"/>
      <c r="Q308" s="134"/>
      <c r="R308" s="134"/>
      <c r="S308" s="134"/>
      <c r="T308" s="134"/>
      <c r="U308" s="134"/>
      <c r="V308" s="134"/>
      <c r="W308" s="134"/>
      <c r="X308" s="134"/>
      <c r="Y308" s="134"/>
      <c r="Z308" s="134"/>
    </row>
    <row r="309" spans="1:26" ht="22.5" customHeight="1">
      <c r="A309" s="134"/>
      <c r="B309" s="134"/>
      <c r="C309" s="134"/>
      <c r="D309" s="134"/>
      <c r="E309" s="134"/>
      <c r="F309" s="134"/>
      <c r="G309" s="134"/>
      <c r="H309" s="134"/>
      <c r="I309" s="134"/>
      <c r="J309" s="134"/>
      <c r="K309" s="134"/>
      <c r="L309" s="135"/>
      <c r="M309" s="135"/>
      <c r="N309" s="136"/>
      <c r="O309" s="137"/>
      <c r="P309" s="134"/>
      <c r="Q309" s="134"/>
      <c r="R309" s="134"/>
      <c r="S309" s="134"/>
      <c r="T309" s="134"/>
      <c r="U309" s="134"/>
      <c r="V309" s="134"/>
      <c r="W309" s="134"/>
      <c r="X309" s="134"/>
      <c r="Y309" s="134"/>
      <c r="Z309" s="134"/>
    </row>
    <row r="310" spans="1:26" ht="22.5" customHeight="1">
      <c r="A310" s="134"/>
      <c r="B310" s="134"/>
      <c r="C310" s="134"/>
      <c r="D310" s="134"/>
      <c r="E310" s="134"/>
      <c r="F310" s="134"/>
      <c r="G310" s="134"/>
      <c r="H310" s="134"/>
      <c r="I310" s="134"/>
      <c r="J310" s="134"/>
      <c r="K310" s="134"/>
      <c r="L310" s="135"/>
      <c r="M310" s="135"/>
      <c r="N310" s="136"/>
      <c r="O310" s="137"/>
      <c r="P310" s="134"/>
      <c r="Q310" s="134"/>
      <c r="R310" s="134"/>
      <c r="S310" s="134"/>
      <c r="T310" s="134"/>
      <c r="U310" s="134"/>
      <c r="V310" s="134"/>
      <c r="W310" s="134"/>
      <c r="X310" s="134"/>
      <c r="Y310" s="134"/>
      <c r="Z310" s="134"/>
    </row>
    <row r="311" spans="1:26" ht="22.5" customHeight="1">
      <c r="A311" s="134"/>
      <c r="B311" s="134"/>
      <c r="C311" s="134"/>
      <c r="D311" s="134"/>
      <c r="E311" s="134"/>
      <c r="F311" s="134"/>
      <c r="G311" s="134"/>
      <c r="H311" s="134"/>
      <c r="I311" s="134"/>
      <c r="J311" s="134"/>
      <c r="K311" s="134"/>
      <c r="L311" s="135"/>
      <c r="M311" s="135"/>
      <c r="N311" s="136"/>
      <c r="O311" s="137"/>
      <c r="P311" s="134"/>
      <c r="Q311" s="134"/>
      <c r="R311" s="134"/>
      <c r="S311" s="134"/>
      <c r="T311" s="134"/>
      <c r="U311" s="134"/>
      <c r="V311" s="134"/>
      <c r="W311" s="134"/>
      <c r="X311" s="134"/>
      <c r="Y311" s="134"/>
      <c r="Z311" s="134"/>
    </row>
    <row r="312" spans="1:26" ht="22.5" customHeight="1">
      <c r="A312" s="134"/>
      <c r="B312" s="134"/>
      <c r="C312" s="134"/>
      <c r="D312" s="134"/>
      <c r="E312" s="134"/>
      <c r="F312" s="134"/>
      <c r="G312" s="134"/>
      <c r="H312" s="134"/>
      <c r="I312" s="134"/>
      <c r="J312" s="134"/>
      <c r="K312" s="134"/>
      <c r="L312" s="135"/>
      <c r="M312" s="135"/>
      <c r="N312" s="136"/>
      <c r="O312" s="137"/>
      <c r="P312" s="134"/>
      <c r="Q312" s="134"/>
      <c r="R312" s="134"/>
      <c r="S312" s="134"/>
      <c r="T312" s="134"/>
      <c r="U312" s="134"/>
      <c r="V312" s="134"/>
      <c r="W312" s="134"/>
      <c r="X312" s="134"/>
      <c r="Y312" s="134"/>
      <c r="Z312" s="134"/>
    </row>
    <row r="313" spans="1:26" ht="22.5" customHeight="1">
      <c r="A313" s="134"/>
      <c r="B313" s="134"/>
      <c r="C313" s="134"/>
      <c r="D313" s="134"/>
      <c r="E313" s="134"/>
      <c r="F313" s="134"/>
      <c r="G313" s="134"/>
      <c r="H313" s="134"/>
      <c r="I313" s="134"/>
      <c r="J313" s="134"/>
      <c r="K313" s="134"/>
      <c r="L313" s="135"/>
      <c r="M313" s="135"/>
      <c r="N313" s="136"/>
      <c r="O313" s="137"/>
      <c r="P313" s="134"/>
      <c r="Q313" s="134"/>
      <c r="R313" s="134"/>
      <c r="S313" s="134"/>
      <c r="T313" s="134"/>
      <c r="U313" s="134"/>
      <c r="V313" s="134"/>
      <c r="W313" s="134"/>
      <c r="X313" s="134"/>
      <c r="Y313" s="134"/>
      <c r="Z313" s="134"/>
    </row>
    <row r="314" spans="1:26" ht="22.5" customHeight="1">
      <c r="A314" s="134"/>
      <c r="B314" s="134"/>
      <c r="C314" s="134"/>
      <c r="D314" s="134"/>
      <c r="E314" s="134"/>
      <c r="F314" s="134"/>
      <c r="G314" s="134"/>
      <c r="H314" s="134"/>
      <c r="I314" s="134"/>
      <c r="J314" s="134"/>
      <c r="K314" s="134"/>
      <c r="L314" s="135"/>
      <c r="M314" s="135"/>
      <c r="N314" s="136"/>
      <c r="O314" s="137"/>
      <c r="P314" s="134"/>
      <c r="Q314" s="134"/>
      <c r="R314" s="134"/>
      <c r="S314" s="134"/>
      <c r="T314" s="134"/>
      <c r="U314" s="134"/>
      <c r="V314" s="134"/>
      <c r="W314" s="134"/>
      <c r="X314" s="134"/>
      <c r="Y314" s="134"/>
      <c r="Z314" s="134"/>
    </row>
    <row r="315" spans="1:26" ht="22.5" customHeight="1">
      <c r="A315" s="134"/>
      <c r="B315" s="134"/>
      <c r="C315" s="134"/>
      <c r="D315" s="134"/>
      <c r="E315" s="134"/>
      <c r="F315" s="134"/>
      <c r="G315" s="134"/>
      <c r="H315" s="134"/>
      <c r="I315" s="134"/>
      <c r="J315" s="134"/>
      <c r="K315" s="134"/>
      <c r="L315" s="135"/>
      <c r="M315" s="135"/>
      <c r="N315" s="136"/>
      <c r="O315" s="137"/>
      <c r="P315" s="134"/>
      <c r="Q315" s="134"/>
      <c r="R315" s="134"/>
      <c r="S315" s="134"/>
      <c r="T315" s="134"/>
      <c r="U315" s="134"/>
      <c r="V315" s="134"/>
      <c r="W315" s="134"/>
      <c r="X315" s="134"/>
      <c r="Y315" s="134"/>
      <c r="Z315" s="134"/>
    </row>
    <row r="316" spans="1:26" ht="22.5" customHeight="1">
      <c r="A316" s="134"/>
      <c r="B316" s="134"/>
      <c r="C316" s="134"/>
      <c r="D316" s="134"/>
      <c r="E316" s="134"/>
      <c r="F316" s="134"/>
      <c r="G316" s="134"/>
      <c r="H316" s="134"/>
      <c r="I316" s="134"/>
      <c r="J316" s="134"/>
      <c r="K316" s="134"/>
      <c r="L316" s="135"/>
      <c r="M316" s="135"/>
      <c r="N316" s="136"/>
      <c r="O316" s="137"/>
      <c r="P316" s="134"/>
      <c r="Q316" s="134"/>
      <c r="R316" s="134"/>
      <c r="S316" s="134"/>
      <c r="T316" s="134"/>
      <c r="U316" s="134"/>
      <c r="V316" s="134"/>
      <c r="W316" s="134"/>
      <c r="X316" s="134"/>
      <c r="Y316" s="134"/>
      <c r="Z316" s="134"/>
    </row>
    <row r="317" spans="1:26" ht="22.5" customHeight="1">
      <c r="A317" s="134"/>
      <c r="B317" s="134"/>
      <c r="C317" s="134"/>
      <c r="D317" s="134"/>
      <c r="E317" s="134"/>
      <c r="F317" s="134"/>
      <c r="G317" s="134"/>
      <c r="H317" s="134"/>
      <c r="I317" s="134"/>
      <c r="J317" s="134"/>
      <c r="K317" s="134"/>
      <c r="L317" s="135"/>
      <c r="M317" s="135"/>
      <c r="N317" s="136"/>
      <c r="O317" s="137"/>
      <c r="P317" s="134"/>
      <c r="Q317" s="134"/>
      <c r="R317" s="134"/>
      <c r="S317" s="134"/>
      <c r="T317" s="134"/>
      <c r="U317" s="134"/>
      <c r="V317" s="134"/>
      <c r="W317" s="134"/>
      <c r="X317" s="134"/>
      <c r="Y317" s="134"/>
      <c r="Z317" s="134"/>
    </row>
    <row r="318" spans="1:26" ht="22.5" customHeight="1">
      <c r="A318" s="134"/>
      <c r="B318" s="134"/>
      <c r="C318" s="134"/>
      <c r="D318" s="134"/>
      <c r="E318" s="134"/>
      <c r="F318" s="134"/>
      <c r="G318" s="134"/>
      <c r="H318" s="134"/>
      <c r="I318" s="134"/>
      <c r="J318" s="134"/>
      <c r="K318" s="134"/>
      <c r="L318" s="135"/>
      <c r="M318" s="135"/>
      <c r="N318" s="136"/>
      <c r="O318" s="137"/>
      <c r="P318" s="134"/>
      <c r="Q318" s="134"/>
      <c r="R318" s="134"/>
      <c r="S318" s="134"/>
      <c r="T318" s="134"/>
      <c r="U318" s="134"/>
      <c r="V318" s="134"/>
      <c r="W318" s="134"/>
      <c r="X318" s="134"/>
      <c r="Y318" s="134"/>
      <c r="Z318" s="134"/>
    </row>
    <row r="319" spans="1:26" ht="22.5" customHeight="1">
      <c r="A319" s="134"/>
      <c r="B319" s="134"/>
      <c r="C319" s="134"/>
      <c r="D319" s="134"/>
      <c r="E319" s="134"/>
      <c r="F319" s="134"/>
      <c r="G319" s="134"/>
      <c r="H319" s="134"/>
      <c r="I319" s="134"/>
      <c r="J319" s="134"/>
      <c r="K319" s="134"/>
      <c r="L319" s="135"/>
      <c r="M319" s="135"/>
      <c r="N319" s="136"/>
      <c r="O319" s="137"/>
      <c r="P319" s="134"/>
      <c r="Q319" s="134"/>
      <c r="R319" s="134"/>
      <c r="S319" s="134"/>
      <c r="T319" s="134"/>
      <c r="U319" s="134"/>
      <c r="V319" s="134"/>
      <c r="W319" s="134"/>
      <c r="X319" s="134"/>
      <c r="Y319" s="134"/>
      <c r="Z319" s="134"/>
    </row>
    <row r="320" spans="1:26" ht="22.5" customHeight="1">
      <c r="A320" s="134"/>
      <c r="B320" s="134"/>
      <c r="C320" s="134"/>
      <c r="D320" s="134"/>
      <c r="E320" s="134"/>
      <c r="F320" s="134"/>
      <c r="G320" s="134"/>
      <c r="H320" s="134"/>
      <c r="I320" s="134"/>
      <c r="J320" s="134"/>
      <c r="K320" s="134"/>
      <c r="L320" s="135"/>
      <c r="M320" s="135"/>
      <c r="N320" s="136"/>
      <c r="O320" s="137"/>
      <c r="P320" s="134"/>
      <c r="Q320" s="134"/>
      <c r="R320" s="134"/>
      <c r="S320" s="134"/>
      <c r="T320" s="134"/>
      <c r="U320" s="134"/>
      <c r="V320" s="134"/>
      <c r="W320" s="134"/>
      <c r="X320" s="134"/>
      <c r="Y320" s="134"/>
      <c r="Z320" s="134"/>
    </row>
    <row r="321" spans="1:26" ht="22.5" customHeight="1">
      <c r="A321" s="134"/>
      <c r="B321" s="134"/>
      <c r="C321" s="134"/>
      <c r="D321" s="134"/>
      <c r="E321" s="134"/>
      <c r="F321" s="134"/>
      <c r="G321" s="134"/>
      <c r="H321" s="134"/>
      <c r="I321" s="134"/>
      <c r="J321" s="134"/>
      <c r="K321" s="134"/>
      <c r="L321" s="135"/>
      <c r="M321" s="135"/>
      <c r="N321" s="136"/>
      <c r="O321" s="137"/>
      <c r="P321" s="134"/>
      <c r="Q321" s="134"/>
      <c r="R321" s="134"/>
      <c r="S321" s="134"/>
      <c r="T321" s="134"/>
      <c r="U321" s="134"/>
      <c r="V321" s="134"/>
      <c r="W321" s="134"/>
      <c r="X321" s="134"/>
      <c r="Y321" s="134"/>
      <c r="Z321" s="134"/>
    </row>
    <row r="322" spans="1:26" ht="22.5" customHeight="1">
      <c r="A322" s="134"/>
      <c r="B322" s="134"/>
      <c r="C322" s="134"/>
      <c r="D322" s="134"/>
      <c r="E322" s="134"/>
      <c r="F322" s="134"/>
      <c r="G322" s="134"/>
      <c r="H322" s="134"/>
      <c r="I322" s="134"/>
      <c r="J322" s="134"/>
      <c r="K322" s="134"/>
      <c r="L322" s="135"/>
      <c r="M322" s="135"/>
      <c r="N322" s="136"/>
      <c r="O322" s="137"/>
      <c r="P322" s="134"/>
      <c r="Q322" s="134"/>
      <c r="R322" s="134"/>
      <c r="S322" s="134"/>
      <c r="T322" s="134"/>
      <c r="U322" s="134"/>
      <c r="V322" s="134"/>
      <c r="W322" s="134"/>
      <c r="X322" s="134"/>
      <c r="Y322" s="134"/>
      <c r="Z322" s="134"/>
    </row>
    <row r="323" spans="1:26" ht="22.5" customHeight="1">
      <c r="A323" s="134"/>
      <c r="B323" s="134"/>
      <c r="C323" s="134"/>
      <c r="D323" s="134"/>
      <c r="E323" s="134"/>
      <c r="F323" s="134"/>
      <c r="G323" s="134"/>
      <c r="H323" s="134"/>
      <c r="I323" s="134"/>
      <c r="J323" s="134"/>
      <c r="K323" s="134"/>
      <c r="L323" s="135"/>
      <c r="M323" s="135"/>
      <c r="N323" s="136"/>
      <c r="O323" s="137"/>
      <c r="P323" s="134"/>
      <c r="Q323" s="134"/>
      <c r="R323" s="134"/>
      <c r="S323" s="134"/>
      <c r="T323" s="134"/>
      <c r="U323" s="134"/>
      <c r="V323" s="134"/>
      <c r="W323" s="134"/>
      <c r="X323" s="134"/>
      <c r="Y323" s="134"/>
      <c r="Z323" s="134"/>
    </row>
    <row r="324" spans="1:26" ht="22.5" customHeight="1">
      <c r="A324" s="134"/>
      <c r="B324" s="134"/>
      <c r="C324" s="134"/>
      <c r="D324" s="134"/>
      <c r="E324" s="134"/>
      <c r="F324" s="134"/>
      <c r="G324" s="134"/>
      <c r="H324" s="134"/>
      <c r="I324" s="134"/>
      <c r="J324" s="134"/>
      <c r="K324" s="134"/>
      <c r="L324" s="135"/>
      <c r="M324" s="135"/>
      <c r="N324" s="136"/>
      <c r="O324" s="137"/>
      <c r="P324" s="134"/>
      <c r="Q324" s="134"/>
      <c r="R324" s="134"/>
      <c r="S324" s="134"/>
      <c r="T324" s="134"/>
      <c r="U324" s="134"/>
      <c r="V324" s="134"/>
      <c r="W324" s="134"/>
      <c r="X324" s="134"/>
      <c r="Y324" s="134"/>
      <c r="Z324" s="134"/>
    </row>
    <row r="325" spans="1:26" ht="22.5" customHeight="1">
      <c r="A325" s="134"/>
      <c r="B325" s="134"/>
      <c r="C325" s="134"/>
      <c r="D325" s="134"/>
      <c r="E325" s="134"/>
      <c r="F325" s="134"/>
      <c r="G325" s="134"/>
      <c r="H325" s="134"/>
      <c r="I325" s="134"/>
      <c r="J325" s="134"/>
      <c r="K325" s="134"/>
      <c r="L325" s="135"/>
      <c r="M325" s="135"/>
      <c r="N325" s="136"/>
      <c r="O325" s="137"/>
      <c r="P325" s="134"/>
      <c r="Q325" s="134"/>
      <c r="R325" s="134"/>
      <c r="S325" s="134"/>
      <c r="T325" s="134"/>
      <c r="U325" s="134"/>
      <c r="V325" s="134"/>
      <c r="W325" s="134"/>
      <c r="X325" s="134"/>
      <c r="Y325" s="134"/>
      <c r="Z325" s="134"/>
    </row>
    <row r="326" spans="1:26" ht="22.5" customHeight="1">
      <c r="A326" s="134"/>
      <c r="B326" s="134"/>
      <c r="C326" s="134"/>
      <c r="D326" s="134"/>
      <c r="E326" s="134"/>
      <c r="F326" s="134"/>
      <c r="G326" s="134"/>
      <c r="H326" s="134"/>
      <c r="I326" s="134"/>
      <c r="J326" s="134"/>
      <c r="K326" s="134"/>
      <c r="L326" s="135"/>
      <c r="M326" s="135"/>
      <c r="N326" s="136"/>
      <c r="O326" s="137"/>
      <c r="P326" s="134"/>
      <c r="Q326" s="134"/>
      <c r="R326" s="134"/>
      <c r="S326" s="134"/>
      <c r="T326" s="134"/>
      <c r="U326" s="134"/>
      <c r="V326" s="134"/>
      <c r="W326" s="134"/>
      <c r="X326" s="134"/>
      <c r="Y326" s="134"/>
      <c r="Z326" s="134"/>
    </row>
    <row r="327" spans="1:26" ht="22.5" customHeight="1">
      <c r="A327" s="134"/>
      <c r="B327" s="134"/>
      <c r="C327" s="134"/>
      <c r="D327" s="134"/>
      <c r="E327" s="134"/>
      <c r="F327" s="134"/>
      <c r="G327" s="134"/>
      <c r="H327" s="134"/>
      <c r="I327" s="134"/>
      <c r="J327" s="134"/>
      <c r="K327" s="134"/>
      <c r="L327" s="135"/>
      <c r="M327" s="135"/>
      <c r="N327" s="136"/>
      <c r="O327" s="137"/>
      <c r="P327" s="134"/>
      <c r="Q327" s="134"/>
      <c r="R327" s="134"/>
      <c r="S327" s="134"/>
      <c r="T327" s="134"/>
      <c r="U327" s="134"/>
      <c r="V327" s="134"/>
      <c r="W327" s="134"/>
      <c r="X327" s="134"/>
      <c r="Y327" s="134"/>
      <c r="Z327" s="134"/>
    </row>
    <row r="328" spans="1:26" ht="22.5" customHeight="1">
      <c r="A328" s="134"/>
      <c r="B328" s="134"/>
      <c r="C328" s="134"/>
      <c r="D328" s="134"/>
      <c r="E328" s="134"/>
      <c r="F328" s="134"/>
      <c r="G328" s="134"/>
      <c r="H328" s="134"/>
      <c r="I328" s="134"/>
      <c r="J328" s="134"/>
      <c r="K328" s="134"/>
      <c r="L328" s="135"/>
      <c r="M328" s="135"/>
      <c r="N328" s="136"/>
      <c r="O328" s="137"/>
      <c r="P328" s="134"/>
      <c r="Q328" s="134"/>
      <c r="R328" s="134"/>
      <c r="S328" s="134"/>
      <c r="T328" s="134"/>
      <c r="U328" s="134"/>
      <c r="V328" s="134"/>
      <c r="W328" s="134"/>
      <c r="X328" s="134"/>
      <c r="Y328" s="134"/>
      <c r="Z328" s="134"/>
    </row>
    <row r="329" spans="1:26" ht="22.5" customHeight="1">
      <c r="A329" s="134"/>
      <c r="B329" s="134"/>
      <c r="C329" s="134"/>
      <c r="D329" s="134"/>
      <c r="E329" s="134"/>
      <c r="F329" s="134"/>
      <c r="G329" s="134"/>
      <c r="H329" s="134"/>
      <c r="I329" s="134"/>
      <c r="J329" s="134"/>
      <c r="K329" s="134"/>
      <c r="L329" s="135"/>
      <c r="M329" s="135"/>
      <c r="N329" s="136"/>
      <c r="O329" s="137"/>
      <c r="P329" s="134"/>
      <c r="Q329" s="134"/>
      <c r="R329" s="134"/>
      <c r="S329" s="134"/>
      <c r="T329" s="134"/>
      <c r="U329" s="134"/>
      <c r="V329" s="134"/>
      <c r="W329" s="134"/>
      <c r="X329" s="134"/>
      <c r="Y329" s="134"/>
      <c r="Z329" s="134"/>
    </row>
    <row r="330" spans="1:26" ht="22.5" customHeight="1">
      <c r="A330" s="134"/>
      <c r="B330" s="134"/>
      <c r="C330" s="134"/>
      <c r="D330" s="134"/>
      <c r="E330" s="134"/>
      <c r="F330" s="134"/>
      <c r="G330" s="134"/>
      <c r="H330" s="134"/>
      <c r="I330" s="134"/>
      <c r="J330" s="134"/>
      <c r="K330" s="134"/>
      <c r="L330" s="135"/>
      <c r="M330" s="135"/>
      <c r="N330" s="136"/>
      <c r="O330" s="137"/>
      <c r="P330" s="134"/>
      <c r="Q330" s="134"/>
      <c r="R330" s="134"/>
      <c r="S330" s="134"/>
      <c r="T330" s="134"/>
      <c r="U330" s="134"/>
      <c r="V330" s="134"/>
      <c r="W330" s="134"/>
      <c r="X330" s="134"/>
      <c r="Y330" s="134"/>
      <c r="Z330" s="134"/>
    </row>
    <row r="331" spans="1:26" ht="22.5" customHeight="1">
      <c r="A331" s="134"/>
      <c r="B331" s="134"/>
      <c r="C331" s="134"/>
      <c r="D331" s="134"/>
      <c r="E331" s="134"/>
      <c r="F331" s="134"/>
      <c r="G331" s="134"/>
      <c r="H331" s="134"/>
      <c r="I331" s="134"/>
      <c r="J331" s="134"/>
      <c r="K331" s="134"/>
      <c r="L331" s="135"/>
      <c r="M331" s="135"/>
      <c r="N331" s="136"/>
      <c r="O331" s="137"/>
      <c r="P331" s="134"/>
      <c r="Q331" s="134"/>
      <c r="R331" s="134"/>
      <c r="S331" s="134"/>
      <c r="T331" s="134"/>
      <c r="U331" s="134"/>
      <c r="V331" s="134"/>
      <c r="W331" s="134"/>
      <c r="X331" s="134"/>
      <c r="Y331" s="134"/>
      <c r="Z331" s="134"/>
    </row>
    <row r="332" spans="1:26" ht="22.5" customHeight="1">
      <c r="A332" s="134"/>
      <c r="B332" s="134"/>
      <c r="C332" s="134"/>
      <c r="D332" s="134"/>
      <c r="E332" s="134"/>
      <c r="F332" s="134"/>
      <c r="G332" s="134"/>
      <c r="H332" s="134"/>
      <c r="I332" s="134"/>
      <c r="J332" s="134"/>
      <c r="K332" s="134"/>
      <c r="L332" s="135"/>
      <c r="M332" s="135"/>
      <c r="N332" s="136"/>
      <c r="O332" s="137"/>
      <c r="P332" s="134"/>
      <c r="Q332" s="134"/>
      <c r="R332" s="134"/>
      <c r="S332" s="134"/>
      <c r="T332" s="134"/>
      <c r="U332" s="134"/>
      <c r="V332" s="134"/>
      <c r="W332" s="134"/>
      <c r="X332" s="134"/>
      <c r="Y332" s="134"/>
      <c r="Z332" s="134"/>
    </row>
    <row r="333" spans="1:26" ht="22.5" customHeight="1">
      <c r="A333" s="134"/>
      <c r="B333" s="134"/>
      <c r="C333" s="134"/>
      <c r="D333" s="134"/>
      <c r="E333" s="134"/>
      <c r="F333" s="134"/>
      <c r="G333" s="134"/>
      <c r="H333" s="134"/>
      <c r="I333" s="134"/>
      <c r="J333" s="134"/>
      <c r="K333" s="134"/>
      <c r="L333" s="135"/>
      <c r="M333" s="135"/>
      <c r="N333" s="136"/>
      <c r="O333" s="137"/>
      <c r="P333" s="134"/>
      <c r="Q333" s="134"/>
      <c r="R333" s="134"/>
      <c r="S333" s="134"/>
      <c r="T333" s="134"/>
      <c r="U333" s="134"/>
      <c r="V333" s="134"/>
      <c r="W333" s="134"/>
      <c r="X333" s="134"/>
      <c r="Y333" s="134"/>
      <c r="Z333" s="134"/>
    </row>
    <row r="334" spans="1:26" ht="22.5" customHeight="1">
      <c r="A334" s="134"/>
      <c r="B334" s="134"/>
      <c r="C334" s="134"/>
      <c r="D334" s="134"/>
      <c r="E334" s="134"/>
      <c r="F334" s="134"/>
      <c r="G334" s="134"/>
      <c r="H334" s="134"/>
      <c r="I334" s="134"/>
      <c r="J334" s="134"/>
      <c r="K334" s="134"/>
      <c r="L334" s="135"/>
      <c r="M334" s="135"/>
      <c r="N334" s="136"/>
      <c r="O334" s="137"/>
      <c r="P334" s="134"/>
      <c r="Q334" s="134"/>
      <c r="R334" s="134"/>
      <c r="S334" s="134"/>
      <c r="T334" s="134"/>
      <c r="U334" s="134"/>
      <c r="V334" s="134"/>
      <c r="W334" s="134"/>
      <c r="X334" s="134"/>
      <c r="Y334" s="134"/>
      <c r="Z334" s="134"/>
    </row>
    <row r="335" spans="1:26" ht="22.5" customHeight="1">
      <c r="A335" s="134"/>
      <c r="B335" s="134"/>
      <c r="C335" s="134"/>
      <c r="D335" s="134"/>
      <c r="E335" s="134"/>
      <c r="F335" s="134"/>
      <c r="G335" s="134"/>
      <c r="H335" s="134"/>
      <c r="I335" s="134"/>
      <c r="J335" s="134"/>
      <c r="K335" s="134"/>
      <c r="L335" s="135"/>
      <c r="M335" s="135"/>
      <c r="N335" s="136"/>
      <c r="O335" s="137"/>
      <c r="P335" s="134"/>
      <c r="Q335" s="134"/>
      <c r="R335" s="134"/>
      <c r="S335" s="134"/>
      <c r="T335" s="134"/>
      <c r="U335" s="134"/>
      <c r="V335" s="134"/>
      <c r="W335" s="134"/>
      <c r="X335" s="134"/>
      <c r="Y335" s="134"/>
      <c r="Z335" s="134"/>
    </row>
    <row r="336" spans="1:26" ht="22.5" customHeight="1">
      <c r="A336" s="134"/>
      <c r="B336" s="134"/>
      <c r="C336" s="134"/>
      <c r="D336" s="134"/>
      <c r="E336" s="134"/>
      <c r="F336" s="134"/>
      <c r="G336" s="134"/>
      <c r="H336" s="134"/>
      <c r="I336" s="134"/>
      <c r="J336" s="134"/>
      <c r="K336" s="134"/>
      <c r="L336" s="135"/>
      <c r="M336" s="135"/>
      <c r="N336" s="136"/>
      <c r="O336" s="137"/>
      <c r="P336" s="134"/>
      <c r="Q336" s="134"/>
      <c r="R336" s="134"/>
      <c r="S336" s="134"/>
      <c r="T336" s="134"/>
      <c r="U336" s="134"/>
      <c r="V336" s="134"/>
      <c r="W336" s="134"/>
      <c r="X336" s="134"/>
      <c r="Y336" s="134"/>
      <c r="Z336" s="134"/>
    </row>
    <row r="337" spans="1:26" ht="22.5" customHeight="1">
      <c r="A337" s="134"/>
      <c r="B337" s="134"/>
      <c r="C337" s="134"/>
      <c r="D337" s="134"/>
      <c r="E337" s="134"/>
      <c r="F337" s="134"/>
      <c r="G337" s="134"/>
      <c r="H337" s="134"/>
      <c r="I337" s="134"/>
      <c r="J337" s="134"/>
      <c r="K337" s="134"/>
      <c r="L337" s="135"/>
      <c r="M337" s="135"/>
      <c r="N337" s="136"/>
      <c r="O337" s="137"/>
      <c r="P337" s="134"/>
      <c r="Q337" s="134"/>
      <c r="R337" s="134"/>
      <c r="S337" s="134"/>
      <c r="T337" s="134"/>
      <c r="U337" s="134"/>
      <c r="V337" s="134"/>
      <c r="W337" s="134"/>
      <c r="X337" s="134"/>
      <c r="Y337" s="134"/>
      <c r="Z337" s="134"/>
    </row>
    <row r="338" spans="1:26" ht="22.5" customHeight="1">
      <c r="A338" s="134"/>
      <c r="B338" s="134"/>
      <c r="C338" s="134"/>
      <c r="D338" s="134"/>
      <c r="E338" s="134"/>
      <c r="F338" s="134"/>
      <c r="G338" s="134"/>
      <c r="H338" s="134"/>
      <c r="I338" s="134"/>
      <c r="J338" s="134"/>
      <c r="K338" s="134"/>
      <c r="L338" s="135"/>
      <c r="M338" s="135"/>
      <c r="N338" s="136"/>
      <c r="O338" s="137"/>
      <c r="P338" s="134"/>
      <c r="Q338" s="134"/>
      <c r="R338" s="134"/>
      <c r="S338" s="134"/>
      <c r="T338" s="134"/>
      <c r="U338" s="134"/>
      <c r="V338" s="134"/>
      <c r="W338" s="134"/>
      <c r="X338" s="134"/>
      <c r="Y338" s="134"/>
      <c r="Z338" s="134"/>
    </row>
    <row r="339" spans="1:26" ht="22.5" customHeight="1">
      <c r="A339" s="134"/>
      <c r="B339" s="134"/>
      <c r="C339" s="134"/>
      <c r="D339" s="134"/>
      <c r="E339" s="134"/>
      <c r="F339" s="134"/>
      <c r="G339" s="134"/>
      <c r="H339" s="134"/>
      <c r="I339" s="134"/>
      <c r="J339" s="134"/>
      <c r="K339" s="134"/>
      <c r="L339" s="135"/>
      <c r="M339" s="135"/>
      <c r="N339" s="136"/>
      <c r="O339" s="137"/>
      <c r="P339" s="134"/>
      <c r="Q339" s="134"/>
      <c r="R339" s="134"/>
      <c r="S339" s="134"/>
      <c r="T339" s="134"/>
      <c r="U339" s="134"/>
      <c r="V339" s="134"/>
      <c r="W339" s="134"/>
      <c r="X339" s="134"/>
      <c r="Y339" s="134"/>
      <c r="Z339" s="134"/>
    </row>
    <row r="340" spans="1:26" ht="22.5" customHeight="1">
      <c r="A340" s="134"/>
      <c r="B340" s="134"/>
      <c r="C340" s="134"/>
      <c r="D340" s="134"/>
      <c r="E340" s="134"/>
      <c r="F340" s="134"/>
      <c r="G340" s="134"/>
      <c r="H340" s="134"/>
      <c r="I340" s="134"/>
      <c r="J340" s="134"/>
      <c r="K340" s="134"/>
      <c r="L340" s="135"/>
      <c r="M340" s="135"/>
      <c r="N340" s="136"/>
      <c r="O340" s="137"/>
      <c r="P340" s="134"/>
      <c r="Q340" s="134"/>
      <c r="R340" s="134"/>
      <c r="S340" s="134"/>
      <c r="T340" s="134"/>
      <c r="U340" s="134"/>
      <c r="V340" s="134"/>
      <c r="W340" s="134"/>
      <c r="X340" s="134"/>
      <c r="Y340" s="134"/>
      <c r="Z340" s="134"/>
    </row>
    <row r="341" spans="1:26" ht="22.5" customHeight="1">
      <c r="A341" s="134"/>
      <c r="B341" s="134"/>
      <c r="C341" s="134"/>
      <c r="D341" s="134"/>
      <c r="E341" s="134"/>
      <c r="F341" s="134"/>
      <c r="G341" s="134"/>
      <c r="H341" s="134"/>
      <c r="I341" s="134"/>
      <c r="J341" s="134"/>
      <c r="K341" s="134"/>
      <c r="L341" s="135"/>
      <c r="M341" s="135"/>
      <c r="N341" s="136"/>
      <c r="O341" s="137"/>
      <c r="P341" s="134"/>
      <c r="Q341" s="134"/>
      <c r="R341" s="134"/>
      <c r="S341" s="134"/>
      <c r="T341" s="134"/>
      <c r="U341" s="134"/>
      <c r="V341" s="134"/>
      <c r="W341" s="134"/>
      <c r="X341" s="134"/>
      <c r="Y341" s="134"/>
      <c r="Z341" s="134"/>
    </row>
    <row r="342" spans="1:26" ht="22.5" customHeight="1">
      <c r="A342" s="134"/>
      <c r="B342" s="134"/>
      <c r="C342" s="134"/>
      <c r="D342" s="134"/>
      <c r="E342" s="134"/>
      <c r="F342" s="134"/>
      <c r="G342" s="134"/>
      <c r="H342" s="134"/>
      <c r="I342" s="134"/>
      <c r="J342" s="134"/>
      <c r="K342" s="134"/>
      <c r="L342" s="135"/>
      <c r="M342" s="135"/>
      <c r="N342" s="136"/>
      <c r="O342" s="137"/>
      <c r="P342" s="134"/>
      <c r="Q342" s="134"/>
      <c r="R342" s="134"/>
      <c r="S342" s="134"/>
      <c r="T342" s="134"/>
      <c r="U342" s="134"/>
      <c r="V342" s="134"/>
      <c r="W342" s="134"/>
      <c r="X342" s="134"/>
      <c r="Y342" s="134"/>
      <c r="Z342" s="134"/>
    </row>
    <row r="343" spans="1:26" ht="22.5" customHeight="1">
      <c r="A343" s="134"/>
      <c r="B343" s="134"/>
      <c r="C343" s="134"/>
      <c r="D343" s="134"/>
      <c r="E343" s="134"/>
      <c r="F343" s="134"/>
      <c r="G343" s="134"/>
      <c r="H343" s="134"/>
      <c r="I343" s="134"/>
      <c r="J343" s="134"/>
      <c r="K343" s="134"/>
      <c r="L343" s="135"/>
      <c r="M343" s="135"/>
      <c r="N343" s="136"/>
      <c r="O343" s="137"/>
      <c r="P343" s="134"/>
      <c r="Q343" s="134"/>
      <c r="R343" s="134"/>
      <c r="S343" s="134"/>
      <c r="T343" s="134"/>
      <c r="U343" s="134"/>
      <c r="V343" s="134"/>
      <c r="W343" s="134"/>
      <c r="X343" s="134"/>
      <c r="Y343" s="134"/>
      <c r="Z343" s="134"/>
    </row>
    <row r="344" spans="1:26" ht="22.5" customHeight="1">
      <c r="A344" s="134"/>
      <c r="B344" s="134"/>
      <c r="C344" s="134"/>
      <c r="D344" s="134"/>
      <c r="E344" s="134"/>
      <c r="F344" s="134"/>
      <c r="G344" s="134"/>
      <c r="H344" s="134"/>
      <c r="I344" s="134"/>
      <c r="J344" s="134"/>
      <c r="K344" s="134"/>
      <c r="L344" s="135"/>
      <c r="M344" s="135"/>
      <c r="N344" s="136"/>
      <c r="O344" s="137"/>
      <c r="P344" s="134"/>
      <c r="Q344" s="134"/>
      <c r="R344" s="134"/>
      <c r="S344" s="134"/>
      <c r="T344" s="134"/>
      <c r="U344" s="134"/>
      <c r="V344" s="134"/>
      <c r="W344" s="134"/>
      <c r="X344" s="134"/>
      <c r="Y344" s="134"/>
      <c r="Z344" s="134"/>
    </row>
    <row r="345" spans="1:26" ht="22.5" customHeight="1">
      <c r="A345" s="134"/>
      <c r="B345" s="134"/>
      <c r="C345" s="134"/>
      <c r="D345" s="134"/>
      <c r="E345" s="134"/>
      <c r="F345" s="134"/>
      <c r="G345" s="134"/>
      <c r="H345" s="134"/>
      <c r="I345" s="134"/>
      <c r="J345" s="134"/>
      <c r="K345" s="134"/>
      <c r="L345" s="135"/>
      <c r="M345" s="135"/>
      <c r="N345" s="136"/>
      <c r="O345" s="137"/>
      <c r="P345" s="134"/>
      <c r="Q345" s="134"/>
      <c r="R345" s="134"/>
      <c r="S345" s="134"/>
      <c r="T345" s="134"/>
      <c r="U345" s="134"/>
      <c r="V345" s="134"/>
      <c r="W345" s="134"/>
      <c r="X345" s="134"/>
      <c r="Y345" s="134"/>
      <c r="Z345" s="134"/>
    </row>
    <row r="346" spans="1:26" ht="22.5" customHeight="1">
      <c r="A346" s="134"/>
      <c r="B346" s="134"/>
      <c r="C346" s="134"/>
      <c r="D346" s="134"/>
      <c r="E346" s="134"/>
      <c r="F346" s="134"/>
      <c r="G346" s="134"/>
      <c r="H346" s="134"/>
      <c r="I346" s="134"/>
      <c r="J346" s="134"/>
      <c r="K346" s="134"/>
      <c r="L346" s="135"/>
      <c r="M346" s="135"/>
      <c r="N346" s="136"/>
      <c r="O346" s="137"/>
      <c r="P346" s="134"/>
      <c r="Q346" s="134"/>
      <c r="R346" s="134"/>
      <c r="S346" s="134"/>
      <c r="T346" s="134"/>
      <c r="U346" s="134"/>
      <c r="V346" s="134"/>
      <c r="W346" s="134"/>
      <c r="X346" s="134"/>
      <c r="Y346" s="134"/>
      <c r="Z346" s="134"/>
    </row>
    <row r="347" spans="1:26" ht="22.5" customHeight="1">
      <c r="A347" s="134"/>
      <c r="B347" s="134"/>
      <c r="C347" s="134"/>
      <c r="D347" s="134"/>
      <c r="E347" s="134"/>
      <c r="F347" s="134"/>
      <c r="G347" s="134"/>
      <c r="H347" s="134"/>
      <c r="I347" s="134"/>
      <c r="J347" s="134"/>
      <c r="K347" s="134"/>
      <c r="L347" s="135"/>
      <c r="M347" s="135"/>
      <c r="N347" s="136"/>
      <c r="O347" s="137"/>
      <c r="P347" s="134"/>
      <c r="Q347" s="134"/>
      <c r="R347" s="134"/>
      <c r="S347" s="134"/>
      <c r="T347" s="134"/>
      <c r="U347" s="134"/>
      <c r="V347" s="134"/>
      <c r="W347" s="134"/>
      <c r="X347" s="134"/>
      <c r="Y347" s="134"/>
      <c r="Z347" s="134"/>
    </row>
    <row r="348" spans="1:26" ht="22.5" customHeight="1">
      <c r="A348" s="134"/>
      <c r="B348" s="134"/>
      <c r="C348" s="134"/>
      <c r="D348" s="134"/>
      <c r="E348" s="134"/>
      <c r="F348" s="134"/>
      <c r="G348" s="134"/>
      <c r="H348" s="134"/>
      <c r="I348" s="134"/>
      <c r="J348" s="134"/>
      <c r="K348" s="134"/>
      <c r="L348" s="135"/>
      <c r="M348" s="135"/>
      <c r="N348" s="136"/>
      <c r="O348" s="137"/>
      <c r="P348" s="134"/>
      <c r="Q348" s="134"/>
      <c r="R348" s="134"/>
      <c r="S348" s="134"/>
      <c r="T348" s="134"/>
      <c r="U348" s="134"/>
      <c r="V348" s="134"/>
      <c r="W348" s="134"/>
      <c r="X348" s="134"/>
      <c r="Y348" s="134"/>
      <c r="Z348" s="134"/>
    </row>
    <row r="349" spans="1:26" ht="22.5" customHeight="1">
      <c r="A349" s="134"/>
      <c r="B349" s="134"/>
      <c r="C349" s="134"/>
      <c r="D349" s="134"/>
      <c r="E349" s="134"/>
      <c r="F349" s="134"/>
      <c r="G349" s="134"/>
      <c r="H349" s="134"/>
      <c r="I349" s="134"/>
      <c r="J349" s="134"/>
      <c r="K349" s="134"/>
      <c r="L349" s="135"/>
      <c r="M349" s="135"/>
      <c r="N349" s="136"/>
      <c r="O349" s="137"/>
      <c r="P349" s="134"/>
      <c r="Q349" s="134"/>
      <c r="R349" s="134"/>
      <c r="S349" s="134"/>
      <c r="T349" s="134"/>
      <c r="U349" s="134"/>
      <c r="V349" s="134"/>
      <c r="W349" s="134"/>
      <c r="X349" s="134"/>
      <c r="Y349" s="134"/>
      <c r="Z349" s="134"/>
    </row>
    <row r="350" spans="1:26" ht="22.5" customHeight="1">
      <c r="A350" s="134"/>
      <c r="B350" s="134"/>
      <c r="C350" s="134"/>
      <c r="D350" s="134"/>
      <c r="E350" s="134"/>
      <c r="F350" s="134"/>
      <c r="G350" s="134"/>
      <c r="H350" s="134"/>
      <c r="I350" s="134"/>
      <c r="J350" s="134"/>
      <c r="K350" s="134"/>
      <c r="L350" s="135"/>
      <c r="M350" s="135"/>
      <c r="N350" s="136"/>
      <c r="O350" s="137"/>
      <c r="P350" s="134"/>
      <c r="Q350" s="134"/>
      <c r="R350" s="134"/>
      <c r="S350" s="134"/>
      <c r="T350" s="134"/>
      <c r="U350" s="134"/>
      <c r="V350" s="134"/>
      <c r="W350" s="134"/>
      <c r="X350" s="134"/>
      <c r="Y350" s="134"/>
      <c r="Z350" s="134"/>
    </row>
    <row r="351" spans="1:26" ht="22.5" customHeight="1">
      <c r="A351" s="134"/>
      <c r="B351" s="134"/>
      <c r="C351" s="134"/>
      <c r="D351" s="134"/>
      <c r="E351" s="134"/>
      <c r="F351" s="134"/>
      <c r="G351" s="134"/>
      <c r="H351" s="134"/>
      <c r="I351" s="134"/>
      <c r="J351" s="134"/>
      <c r="K351" s="134"/>
      <c r="L351" s="135"/>
      <c r="M351" s="135"/>
      <c r="N351" s="136"/>
      <c r="O351" s="137"/>
      <c r="P351" s="134"/>
      <c r="Q351" s="134"/>
      <c r="R351" s="134"/>
      <c r="S351" s="134"/>
      <c r="T351" s="134"/>
      <c r="U351" s="134"/>
      <c r="V351" s="134"/>
      <c r="W351" s="134"/>
      <c r="X351" s="134"/>
      <c r="Y351" s="134"/>
      <c r="Z351" s="134"/>
    </row>
    <row r="352" spans="1:26" ht="22.5" customHeight="1">
      <c r="A352" s="134"/>
      <c r="B352" s="134"/>
      <c r="C352" s="134"/>
      <c r="D352" s="134"/>
      <c r="E352" s="134"/>
      <c r="F352" s="134"/>
      <c r="G352" s="134"/>
      <c r="H352" s="134"/>
      <c r="I352" s="134"/>
      <c r="J352" s="134"/>
      <c r="K352" s="134"/>
      <c r="L352" s="135"/>
      <c r="M352" s="135"/>
      <c r="N352" s="136"/>
      <c r="O352" s="137"/>
      <c r="P352" s="134"/>
      <c r="Q352" s="134"/>
      <c r="R352" s="134"/>
      <c r="S352" s="134"/>
      <c r="T352" s="134"/>
      <c r="U352" s="134"/>
      <c r="V352" s="134"/>
      <c r="W352" s="134"/>
      <c r="X352" s="134"/>
      <c r="Y352" s="134"/>
      <c r="Z352" s="134"/>
    </row>
    <row r="353" spans="1:26" ht="15.75" customHeight="1">
      <c r="A353" s="134"/>
      <c r="B353" s="134"/>
      <c r="C353" s="134"/>
      <c r="D353" s="134"/>
      <c r="E353" s="134"/>
      <c r="F353" s="134"/>
      <c r="G353" s="134"/>
      <c r="H353" s="134"/>
      <c r="I353" s="134"/>
      <c r="J353" s="134"/>
      <c r="K353" s="134"/>
      <c r="L353" s="135"/>
      <c r="M353" s="135"/>
      <c r="N353" s="136"/>
      <c r="O353" s="137"/>
      <c r="P353" s="134"/>
      <c r="Q353" s="134"/>
      <c r="R353" s="134"/>
      <c r="S353" s="134"/>
      <c r="T353" s="134"/>
      <c r="U353" s="134"/>
      <c r="V353" s="134"/>
      <c r="W353" s="134"/>
      <c r="X353" s="134"/>
      <c r="Y353" s="134"/>
      <c r="Z353" s="134"/>
    </row>
    <row r="354" spans="1:26" ht="15.75" customHeight="1">
      <c r="A354" s="134"/>
      <c r="B354" s="134"/>
      <c r="C354" s="134"/>
      <c r="D354" s="134"/>
      <c r="E354" s="134"/>
      <c r="F354" s="134"/>
      <c r="G354" s="134"/>
      <c r="H354" s="134"/>
      <c r="I354" s="134"/>
      <c r="J354" s="134"/>
      <c r="K354" s="134"/>
      <c r="L354" s="135"/>
      <c r="M354" s="135"/>
      <c r="N354" s="136"/>
      <c r="O354" s="137"/>
      <c r="P354" s="134"/>
      <c r="Q354" s="134"/>
      <c r="R354" s="134"/>
      <c r="S354" s="134"/>
      <c r="T354" s="134"/>
      <c r="U354" s="134"/>
      <c r="V354" s="134"/>
      <c r="W354" s="134"/>
      <c r="X354" s="134"/>
      <c r="Y354" s="134"/>
      <c r="Z354" s="134"/>
    </row>
    <row r="355" spans="1:26" ht="15.75" customHeight="1">
      <c r="A355" s="134"/>
      <c r="B355" s="134"/>
      <c r="C355" s="134"/>
      <c r="D355" s="134"/>
      <c r="E355" s="134"/>
      <c r="F355" s="134"/>
      <c r="G355" s="134"/>
      <c r="H355" s="134"/>
      <c r="I355" s="134"/>
      <c r="J355" s="134"/>
      <c r="K355" s="134"/>
      <c r="L355" s="135"/>
      <c r="M355" s="135"/>
      <c r="N355" s="136"/>
      <c r="O355" s="137"/>
      <c r="P355" s="134"/>
      <c r="Q355" s="134"/>
      <c r="R355" s="134"/>
      <c r="S355" s="134"/>
      <c r="T355" s="134"/>
      <c r="U355" s="134"/>
      <c r="V355" s="134"/>
      <c r="W355" s="134"/>
      <c r="X355" s="134"/>
      <c r="Y355" s="134"/>
      <c r="Z355" s="134"/>
    </row>
    <row r="356" spans="1:26" ht="15.75" customHeight="1">
      <c r="A356" s="134"/>
      <c r="B356" s="134"/>
      <c r="C356" s="134"/>
      <c r="D356" s="134"/>
      <c r="E356" s="134"/>
      <c r="F356" s="134"/>
      <c r="G356" s="134"/>
      <c r="H356" s="134"/>
      <c r="I356" s="134"/>
      <c r="J356" s="134"/>
      <c r="K356" s="134"/>
      <c r="L356" s="135"/>
      <c r="M356" s="135"/>
      <c r="N356" s="136"/>
      <c r="O356" s="137"/>
      <c r="P356" s="134"/>
      <c r="Q356" s="134"/>
      <c r="R356" s="134"/>
      <c r="S356" s="134"/>
      <c r="T356" s="134"/>
      <c r="U356" s="134"/>
      <c r="V356" s="134"/>
      <c r="W356" s="134"/>
      <c r="X356" s="134"/>
      <c r="Y356" s="134"/>
      <c r="Z356" s="134"/>
    </row>
    <row r="357" spans="1:26" ht="15.75" customHeight="1">
      <c r="A357" s="134"/>
      <c r="B357" s="134"/>
      <c r="C357" s="134"/>
      <c r="D357" s="134"/>
      <c r="E357" s="134"/>
      <c r="F357" s="134"/>
      <c r="G357" s="134"/>
      <c r="H357" s="134"/>
      <c r="I357" s="134"/>
      <c r="J357" s="134"/>
      <c r="K357" s="134"/>
      <c r="L357" s="135"/>
      <c r="M357" s="135"/>
      <c r="N357" s="136"/>
      <c r="O357" s="137"/>
      <c r="P357" s="134"/>
      <c r="Q357" s="134"/>
      <c r="R357" s="134"/>
      <c r="S357" s="134"/>
      <c r="T357" s="134"/>
      <c r="U357" s="134"/>
      <c r="V357" s="134"/>
      <c r="W357" s="134"/>
      <c r="X357" s="134"/>
      <c r="Y357" s="134"/>
      <c r="Z357" s="134"/>
    </row>
    <row r="358" spans="1:26" ht="15.75" customHeight="1">
      <c r="A358" s="134"/>
      <c r="B358" s="134"/>
      <c r="C358" s="134"/>
      <c r="D358" s="134"/>
      <c r="E358" s="134"/>
      <c r="F358" s="134"/>
      <c r="G358" s="134"/>
      <c r="H358" s="134"/>
      <c r="I358" s="134"/>
      <c r="J358" s="134"/>
      <c r="K358" s="134"/>
      <c r="L358" s="135"/>
      <c r="M358" s="135"/>
      <c r="N358" s="136"/>
      <c r="O358" s="137"/>
      <c r="P358" s="134"/>
      <c r="Q358" s="134"/>
      <c r="R358" s="134"/>
      <c r="S358" s="134"/>
      <c r="T358" s="134"/>
      <c r="U358" s="134"/>
      <c r="V358" s="134"/>
      <c r="W358" s="134"/>
      <c r="X358" s="134"/>
      <c r="Y358" s="134"/>
      <c r="Z358" s="134"/>
    </row>
    <row r="359" spans="1:26" ht="15.75" customHeight="1">
      <c r="A359" s="134"/>
      <c r="B359" s="134"/>
      <c r="C359" s="134"/>
      <c r="D359" s="134"/>
      <c r="E359" s="134"/>
      <c r="F359" s="134"/>
      <c r="G359" s="134"/>
      <c r="H359" s="134"/>
      <c r="I359" s="134"/>
      <c r="J359" s="134"/>
      <c r="K359" s="134"/>
      <c r="L359" s="135"/>
      <c r="M359" s="135"/>
      <c r="N359" s="136"/>
      <c r="O359" s="137"/>
      <c r="P359" s="134"/>
      <c r="Q359" s="134"/>
      <c r="R359" s="134"/>
      <c r="S359" s="134"/>
      <c r="T359" s="134"/>
      <c r="U359" s="134"/>
      <c r="V359" s="134"/>
      <c r="W359" s="134"/>
      <c r="X359" s="134"/>
      <c r="Y359" s="134"/>
      <c r="Z359" s="134"/>
    </row>
    <row r="360" spans="1:26" ht="15.75" customHeight="1">
      <c r="A360" s="134"/>
      <c r="B360" s="134"/>
      <c r="C360" s="134"/>
      <c r="D360" s="134"/>
      <c r="E360" s="134"/>
      <c r="F360" s="134"/>
      <c r="G360" s="134"/>
      <c r="H360" s="134"/>
      <c r="I360" s="134"/>
      <c r="J360" s="134"/>
      <c r="K360" s="134"/>
      <c r="L360" s="135"/>
      <c r="M360" s="135"/>
      <c r="N360" s="136"/>
      <c r="O360" s="137"/>
      <c r="P360" s="134"/>
      <c r="Q360" s="134"/>
      <c r="R360" s="134"/>
      <c r="S360" s="134"/>
      <c r="T360" s="134"/>
      <c r="U360" s="134"/>
      <c r="V360" s="134"/>
      <c r="W360" s="134"/>
      <c r="X360" s="134"/>
      <c r="Y360" s="134"/>
      <c r="Z360" s="134"/>
    </row>
    <row r="361" spans="1:26" ht="15.75" customHeight="1">
      <c r="A361" s="134"/>
      <c r="B361" s="134"/>
      <c r="C361" s="134"/>
      <c r="D361" s="134"/>
      <c r="E361" s="134"/>
      <c r="F361" s="134"/>
      <c r="G361" s="134"/>
      <c r="H361" s="134"/>
      <c r="I361" s="134"/>
      <c r="J361" s="134"/>
      <c r="K361" s="134"/>
      <c r="L361" s="135"/>
      <c r="M361" s="135"/>
      <c r="N361" s="136"/>
      <c r="O361" s="137"/>
      <c r="P361" s="134"/>
      <c r="Q361" s="134"/>
      <c r="R361" s="134"/>
      <c r="S361" s="134"/>
      <c r="T361" s="134"/>
      <c r="U361" s="134"/>
      <c r="V361" s="134"/>
      <c r="W361" s="134"/>
      <c r="X361" s="134"/>
      <c r="Y361" s="134"/>
      <c r="Z361" s="134"/>
    </row>
    <row r="362" spans="1:26" ht="15.75" customHeight="1">
      <c r="A362" s="134"/>
      <c r="B362" s="134"/>
      <c r="C362" s="134"/>
      <c r="D362" s="134"/>
      <c r="E362" s="134"/>
      <c r="F362" s="134"/>
      <c r="G362" s="134"/>
      <c r="H362" s="134"/>
      <c r="I362" s="134"/>
      <c r="J362" s="134"/>
      <c r="K362" s="134"/>
      <c r="L362" s="135"/>
      <c r="M362" s="135"/>
      <c r="N362" s="136"/>
      <c r="O362" s="137"/>
      <c r="P362" s="134"/>
      <c r="Q362" s="134"/>
      <c r="R362" s="134"/>
      <c r="S362" s="134"/>
      <c r="T362" s="134"/>
      <c r="U362" s="134"/>
      <c r="V362" s="134"/>
      <c r="W362" s="134"/>
      <c r="X362" s="134"/>
      <c r="Y362" s="134"/>
      <c r="Z362" s="134"/>
    </row>
    <row r="363" spans="1:26" ht="15.75" customHeight="1">
      <c r="A363" s="134"/>
      <c r="B363" s="134"/>
      <c r="C363" s="134"/>
      <c r="D363" s="134"/>
      <c r="E363" s="134"/>
      <c r="F363" s="134"/>
      <c r="G363" s="134"/>
      <c r="H363" s="134"/>
      <c r="I363" s="134"/>
      <c r="J363" s="134"/>
      <c r="K363" s="134"/>
      <c r="L363" s="135"/>
      <c r="M363" s="135"/>
      <c r="N363" s="136"/>
      <c r="O363" s="137"/>
      <c r="P363" s="134"/>
      <c r="Q363" s="134"/>
      <c r="R363" s="134"/>
      <c r="S363" s="134"/>
      <c r="T363" s="134"/>
      <c r="U363" s="134"/>
      <c r="V363" s="134"/>
      <c r="W363" s="134"/>
      <c r="X363" s="134"/>
      <c r="Y363" s="134"/>
      <c r="Z363" s="134"/>
    </row>
    <row r="364" spans="1:26" ht="15.75" customHeight="1">
      <c r="A364" s="134"/>
      <c r="B364" s="134"/>
      <c r="C364" s="134"/>
      <c r="D364" s="134"/>
      <c r="E364" s="134"/>
      <c r="F364" s="134"/>
      <c r="G364" s="134"/>
      <c r="H364" s="134"/>
      <c r="I364" s="134"/>
      <c r="J364" s="134"/>
      <c r="K364" s="134"/>
      <c r="L364" s="135"/>
      <c r="M364" s="135"/>
      <c r="N364" s="136"/>
      <c r="O364" s="137"/>
      <c r="P364" s="134"/>
      <c r="Q364" s="134"/>
      <c r="R364" s="134"/>
      <c r="S364" s="134"/>
      <c r="T364" s="134"/>
      <c r="U364" s="134"/>
      <c r="V364" s="134"/>
      <c r="W364" s="134"/>
      <c r="X364" s="134"/>
      <c r="Y364" s="134"/>
      <c r="Z364" s="134"/>
    </row>
    <row r="365" spans="1:26" ht="15.75" customHeight="1">
      <c r="A365" s="134"/>
      <c r="B365" s="134"/>
      <c r="C365" s="134"/>
      <c r="D365" s="134"/>
      <c r="E365" s="134"/>
      <c r="F365" s="134"/>
      <c r="G365" s="134"/>
      <c r="H365" s="134"/>
      <c r="I365" s="134"/>
      <c r="J365" s="134"/>
      <c r="K365" s="134"/>
      <c r="L365" s="135"/>
      <c r="M365" s="135"/>
      <c r="N365" s="136"/>
      <c r="O365" s="137"/>
      <c r="P365" s="134"/>
      <c r="Q365" s="134"/>
      <c r="R365" s="134"/>
      <c r="S365" s="134"/>
      <c r="T365" s="134"/>
      <c r="U365" s="134"/>
      <c r="V365" s="134"/>
      <c r="W365" s="134"/>
      <c r="X365" s="134"/>
      <c r="Y365" s="134"/>
      <c r="Z365" s="134"/>
    </row>
    <row r="366" spans="1:26" ht="15.75" customHeight="1">
      <c r="A366" s="134"/>
      <c r="B366" s="134"/>
      <c r="C366" s="134"/>
      <c r="D366" s="134"/>
      <c r="E366" s="134"/>
      <c r="F366" s="134"/>
      <c r="G366" s="134"/>
      <c r="H366" s="134"/>
      <c r="I366" s="134"/>
      <c r="J366" s="134"/>
      <c r="K366" s="134"/>
      <c r="L366" s="135"/>
      <c r="M366" s="135"/>
      <c r="N366" s="136"/>
      <c r="O366" s="137"/>
      <c r="P366" s="134"/>
      <c r="Q366" s="134"/>
      <c r="R366" s="134"/>
      <c r="S366" s="134"/>
      <c r="T366" s="134"/>
      <c r="U366" s="134"/>
      <c r="V366" s="134"/>
      <c r="W366" s="134"/>
      <c r="X366" s="134"/>
      <c r="Y366" s="134"/>
      <c r="Z366" s="134"/>
    </row>
    <row r="367" spans="1:26" ht="15.75" customHeight="1">
      <c r="A367" s="134"/>
      <c r="B367" s="134"/>
      <c r="C367" s="134"/>
      <c r="D367" s="134"/>
      <c r="E367" s="134"/>
      <c r="F367" s="134"/>
      <c r="G367" s="134"/>
      <c r="H367" s="134"/>
      <c r="I367" s="134"/>
      <c r="J367" s="134"/>
      <c r="K367" s="134"/>
      <c r="L367" s="135"/>
      <c r="M367" s="135"/>
      <c r="N367" s="136"/>
      <c r="O367" s="137"/>
      <c r="P367" s="134"/>
      <c r="Q367" s="134"/>
      <c r="R367" s="134"/>
      <c r="S367" s="134"/>
      <c r="T367" s="134"/>
      <c r="U367" s="134"/>
      <c r="V367" s="134"/>
      <c r="W367" s="134"/>
      <c r="X367" s="134"/>
      <c r="Y367" s="134"/>
      <c r="Z367" s="134"/>
    </row>
    <row r="368" spans="1:26" ht="15.75" customHeight="1">
      <c r="A368" s="134"/>
      <c r="B368" s="134"/>
      <c r="C368" s="134"/>
      <c r="D368" s="134"/>
      <c r="E368" s="134"/>
      <c r="F368" s="134"/>
      <c r="G368" s="134"/>
      <c r="H368" s="134"/>
      <c r="I368" s="134"/>
      <c r="J368" s="134"/>
      <c r="K368" s="134"/>
      <c r="L368" s="135"/>
      <c r="M368" s="135"/>
      <c r="N368" s="136"/>
      <c r="O368" s="137"/>
      <c r="P368" s="134"/>
      <c r="Q368" s="134"/>
      <c r="R368" s="134"/>
      <c r="S368" s="134"/>
      <c r="T368" s="134"/>
      <c r="U368" s="134"/>
      <c r="V368" s="134"/>
      <c r="W368" s="134"/>
      <c r="X368" s="134"/>
      <c r="Y368" s="134"/>
      <c r="Z368" s="134"/>
    </row>
    <row r="369" spans="1:26" ht="15.75" customHeight="1">
      <c r="A369" s="134"/>
      <c r="B369" s="134"/>
      <c r="C369" s="134"/>
      <c r="D369" s="134"/>
      <c r="E369" s="134"/>
      <c r="F369" s="134"/>
      <c r="G369" s="134"/>
      <c r="H369" s="134"/>
      <c r="I369" s="134"/>
      <c r="J369" s="134"/>
      <c r="K369" s="134"/>
      <c r="L369" s="135"/>
      <c r="M369" s="135"/>
      <c r="N369" s="136"/>
      <c r="O369" s="137"/>
      <c r="P369" s="134"/>
      <c r="Q369" s="134"/>
      <c r="R369" s="134"/>
      <c r="S369" s="134"/>
      <c r="T369" s="134"/>
      <c r="U369" s="134"/>
      <c r="V369" s="134"/>
      <c r="W369" s="134"/>
      <c r="X369" s="134"/>
      <c r="Y369" s="134"/>
      <c r="Z369" s="134"/>
    </row>
    <row r="370" spans="1:26" ht="15.75" customHeight="1">
      <c r="A370" s="134"/>
      <c r="B370" s="134"/>
      <c r="C370" s="134"/>
      <c r="D370" s="134"/>
      <c r="E370" s="134"/>
      <c r="F370" s="134"/>
      <c r="G370" s="134"/>
      <c r="H370" s="134"/>
      <c r="I370" s="134"/>
      <c r="J370" s="134"/>
      <c r="K370" s="134"/>
      <c r="L370" s="135"/>
      <c r="M370" s="135"/>
      <c r="N370" s="136"/>
      <c r="O370" s="137"/>
      <c r="P370" s="134"/>
      <c r="Q370" s="134"/>
      <c r="R370" s="134"/>
      <c r="S370" s="134"/>
      <c r="T370" s="134"/>
      <c r="U370" s="134"/>
      <c r="V370" s="134"/>
      <c r="W370" s="134"/>
      <c r="X370" s="134"/>
      <c r="Y370" s="134"/>
      <c r="Z370" s="134"/>
    </row>
    <row r="371" spans="1:26" ht="15.75" customHeight="1">
      <c r="A371" s="134"/>
      <c r="B371" s="134"/>
      <c r="C371" s="134"/>
      <c r="D371" s="134"/>
      <c r="E371" s="134"/>
      <c r="F371" s="134"/>
      <c r="G371" s="134"/>
      <c r="H371" s="134"/>
      <c r="I371" s="134"/>
      <c r="J371" s="134"/>
      <c r="K371" s="134"/>
      <c r="L371" s="135"/>
      <c r="M371" s="135"/>
      <c r="N371" s="136"/>
      <c r="O371" s="137"/>
      <c r="P371" s="134"/>
      <c r="Q371" s="134"/>
      <c r="R371" s="134"/>
      <c r="S371" s="134"/>
      <c r="T371" s="134"/>
      <c r="U371" s="134"/>
      <c r="V371" s="134"/>
      <c r="W371" s="134"/>
      <c r="X371" s="134"/>
      <c r="Y371" s="134"/>
      <c r="Z371" s="134"/>
    </row>
    <row r="372" spans="1:26" ht="15.75" customHeight="1">
      <c r="A372" s="134"/>
      <c r="B372" s="134"/>
      <c r="C372" s="134"/>
      <c r="D372" s="134"/>
      <c r="E372" s="134"/>
      <c r="F372" s="134"/>
      <c r="G372" s="134"/>
      <c r="H372" s="134"/>
      <c r="I372" s="134"/>
      <c r="J372" s="134"/>
      <c r="K372" s="134"/>
      <c r="L372" s="135"/>
      <c r="M372" s="135"/>
      <c r="N372" s="136"/>
      <c r="O372" s="137"/>
      <c r="P372" s="134"/>
      <c r="Q372" s="134"/>
      <c r="R372" s="134"/>
      <c r="S372" s="134"/>
      <c r="T372" s="134"/>
      <c r="U372" s="134"/>
      <c r="V372" s="134"/>
      <c r="W372" s="134"/>
      <c r="X372" s="134"/>
      <c r="Y372" s="134"/>
      <c r="Z372" s="134"/>
    </row>
    <row r="373" spans="1:26" ht="15.75" customHeight="1">
      <c r="A373" s="134"/>
      <c r="B373" s="134"/>
      <c r="C373" s="134"/>
      <c r="D373" s="134"/>
      <c r="E373" s="134"/>
      <c r="F373" s="134"/>
      <c r="G373" s="134"/>
      <c r="H373" s="134"/>
      <c r="I373" s="134"/>
      <c r="J373" s="134"/>
      <c r="K373" s="134"/>
      <c r="L373" s="135"/>
      <c r="M373" s="135"/>
      <c r="N373" s="136"/>
      <c r="O373" s="137"/>
      <c r="P373" s="134"/>
      <c r="Q373" s="134"/>
      <c r="R373" s="134"/>
      <c r="S373" s="134"/>
      <c r="T373" s="134"/>
      <c r="U373" s="134"/>
      <c r="V373" s="134"/>
      <c r="W373" s="134"/>
      <c r="X373" s="134"/>
      <c r="Y373" s="134"/>
      <c r="Z373" s="134"/>
    </row>
    <row r="374" spans="1:26" ht="15.75" customHeight="1">
      <c r="A374" s="134"/>
      <c r="B374" s="134"/>
      <c r="C374" s="134"/>
      <c r="D374" s="134"/>
      <c r="E374" s="134"/>
      <c r="F374" s="134"/>
      <c r="G374" s="134"/>
      <c r="H374" s="134"/>
      <c r="I374" s="134"/>
      <c r="J374" s="134"/>
      <c r="K374" s="134"/>
      <c r="L374" s="135"/>
      <c r="M374" s="135"/>
      <c r="N374" s="136"/>
      <c r="O374" s="137"/>
      <c r="P374" s="134"/>
      <c r="Q374" s="134"/>
      <c r="R374" s="134"/>
      <c r="S374" s="134"/>
      <c r="T374" s="134"/>
      <c r="U374" s="134"/>
      <c r="V374" s="134"/>
      <c r="W374" s="134"/>
      <c r="X374" s="134"/>
      <c r="Y374" s="134"/>
      <c r="Z374" s="134"/>
    </row>
    <row r="375" spans="1:26" ht="15.75" customHeight="1">
      <c r="A375" s="134"/>
      <c r="B375" s="134"/>
      <c r="C375" s="134"/>
      <c r="D375" s="134"/>
      <c r="E375" s="134"/>
      <c r="F375" s="134"/>
      <c r="G375" s="134"/>
      <c r="H375" s="134"/>
      <c r="I375" s="134"/>
      <c r="J375" s="134"/>
      <c r="K375" s="134"/>
      <c r="L375" s="135"/>
      <c r="M375" s="135"/>
      <c r="N375" s="136"/>
      <c r="O375" s="137"/>
      <c r="P375" s="134"/>
      <c r="Q375" s="134"/>
      <c r="R375" s="134"/>
      <c r="S375" s="134"/>
      <c r="T375" s="134"/>
      <c r="U375" s="134"/>
      <c r="V375" s="134"/>
      <c r="W375" s="134"/>
      <c r="X375" s="134"/>
      <c r="Y375" s="134"/>
      <c r="Z375" s="134"/>
    </row>
    <row r="376" spans="1:26" ht="15.75" customHeight="1">
      <c r="A376" s="134"/>
      <c r="B376" s="134"/>
      <c r="C376" s="134"/>
      <c r="D376" s="134"/>
      <c r="E376" s="134"/>
      <c r="F376" s="134"/>
      <c r="G376" s="134"/>
      <c r="H376" s="134"/>
      <c r="I376" s="134"/>
      <c r="J376" s="134"/>
      <c r="K376" s="134"/>
      <c r="L376" s="135"/>
      <c r="M376" s="135"/>
      <c r="N376" s="136"/>
      <c r="O376" s="137"/>
      <c r="P376" s="134"/>
      <c r="Q376" s="134"/>
      <c r="R376" s="134"/>
      <c r="S376" s="134"/>
      <c r="T376" s="134"/>
      <c r="U376" s="134"/>
      <c r="V376" s="134"/>
      <c r="W376" s="134"/>
      <c r="X376" s="134"/>
      <c r="Y376" s="134"/>
      <c r="Z376" s="134"/>
    </row>
    <row r="377" spans="1:26" ht="15.75" customHeight="1">
      <c r="A377" s="134"/>
      <c r="B377" s="134"/>
      <c r="C377" s="134"/>
      <c r="D377" s="134"/>
      <c r="E377" s="134"/>
      <c r="F377" s="134"/>
      <c r="G377" s="134"/>
      <c r="H377" s="134"/>
      <c r="I377" s="134"/>
      <c r="J377" s="134"/>
      <c r="K377" s="134"/>
      <c r="L377" s="135"/>
      <c r="M377" s="135"/>
      <c r="N377" s="136"/>
      <c r="O377" s="137"/>
      <c r="P377" s="134"/>
      <c r="Q377" s="134"/>
      <c r="R377" s="134"/>
      <c r="S377" s="134"/>
      <c r="T377" s="134"/>
      <c r="U377" s="134"/>
      <c r="V377" s="134"/>
      <c r="W377" s="134"/>
      <c r="X377" s="134"/>
      <c r="Y377" s="134"/>
      <c r="Z377" s="134"/>
    </row>
    <row r="378" spans="1:26" ht="15.75" customHeight="1">
      <c r="A378" s="134"/>
      <c r="B378" s="134"/>
      <c r="C378" s="134"/>
      <c r="D378" s="134"/>
      <c r="E378" s="134"/>
      <c r="F378" s="134"/>
      <c r="G378" s="134"/>
      <c r="H378" s="134"/>
      <c r="I378" s="134"/>
      <c r="J378" s="134"/>
      <c r="K378" s="134"/>
      <c r="L378" s="135"/>
      <c r="M378" s="135"/>
      <c r="N378" s="136"/>
      <c r="O378" s="137"/>
      <c r="P378" s="134"/>
      <c r="Q378" s="134"/>
      <c r="R378" s="134"/>
      <c r="S378" s="134"/>
      <c r="T378" s="134"/>
      <c r="U378" s="134"/>
      <c r="V378" s="134"/>
      <c r="W378" s="134"/>
      <c r="X378" s="134"/>
      <c r="Y378" s="134"/>
      <c r="Z378" s="134"/>
    </row>
    <row r="379" spans="1:26" ht="15.75" customHeight="1">
      <c r="A379" s="134"/>
      <c r="B379" s="134"/>
      <c r="C379" s="134"/>
      <c r="D379" s="134"/>
      <c r="E379" s="134"/>
      <c r="F379" s="134"/>
      <c r="G379" s="134"/>
      <c r="H379" s="134"/>
      <c r="I379" s="134"/>
      <c r="J379" s="134"/>
      <c r="K379" s="134"/>
      <c r="L379" s="135"/>
      <c r="M379" s="135"/>
      <c r="N379" s="136"/>
      <c r="O379" s="137"/>
      <c r="P379" s="134"/>
      <c r="Q379" s="134"/>
      <c r="R379" s="134"/>
      <c r="S379" s="134"/>
      <c r="T379" s="134"/>
      <c r="U379" s="134"/>
      <c r="V379" s="134"/>
      <c r="W379" s="134"/>
      <c r="X379" s="134"/>
      <c r="Y379" s="134"/>
      <c r="Z379" s="134"/>
    </row>
    <row r="380" spans="1:26" ht="15.75" customHeight="1">
      <c r="A380" s="134"/>
      <c r="B380" s="134"/>
      <c r="C380" s="134"/>
      <c r="D380" s="134"/>
      <c r="E380" s="134"/>
      <c r="F380" s="134"/>
      <c r="G380" s="134"/>
      <c r="H380" s="134"/>
      <c r="I380" s="134"/>
      <c r="J380" s="134"/>
      <c r="K380" s="134"/>
      <c r="L380" s="135"/>
      <c r="M380" s="135"/>
      <c r="N380" s="136"/>
      <c r="O380" s="137"/>
      <c r="P380" s="134"/>
      <c r="Q380" s="134"/>
      <c r="R380" s="134"/>
      <c r="S380" s="134"/>
      <c r="T380" s="134"/>
      <c r="U380" s="134"/>
      <c r="V380" s="134"/>
      <c r="W380" s="134"/>
      <c r="X380" s="134"/>
      <c r="Y380" s="134"/>
      <c r="Z380" s="134"/>
    </row>
    <row r="381" spans="1:26" ht="15.75" customHeight="1">
      <c r="A381" s="134"/>
      <c r="B381" s="134"/>
      <c r="C381" s="134"/>
      <c r="D381" s="134"/>
      <c r="E381" s="134"/>
      <c r="F381" s="134"/>
      <c r="G381" s="134"/>
      <c r="H381" s="134"/>
      <c r="I381" s="134"/>
      <c r="J381" s="134"/>
      <c r="K381" s="134"/>
      <c r="L381" s="135"/>
      <c r="M381" s="135"/>
      <c r="N381" s="136"/>
      <c r="O381" s="137"/>
      <c r="P381" s="134"/>
      <c r="Q381" s="134"/>
      <c r="R381" s="134"/>
      <c r="S381" s="134"/>
      <c r="T381" s="134"/>
      <c r="U381" s="134"/>
      <c r="V381" s="134"/>
      <c r="W381" s="134"/>
      <c r="X381" s="134"/>
      <c r="Y381" s="134"/>
      <c r="Z381" s="134"/>
    </row>
    <row r="382" spans="1:26" ht="15.75" customHeight="1">
      <c r="A382" s="134"/>
      <c r="B382" s="134"/>
      <c r="C382" s="134"/>
      <c r="D382" s="134"/>
      <c r="E382" s="134"/>
      <c r="F382" s="134"/>
      <c r="G382" s="134"/>
      <c r="H382" s="134"/>
      <c r="I382" s="134"/>
      <c r="J382" s="134"/>
      <c r="K382" s="134"/>
      <c r="L382" s="135"/>
      <c r="M382" s="135"/>
      <c r="N382" s="136"/>
      <c r="O382" s="137"/>
      <c r="P382" s="134"/>
      <c r="Q382" s="134"/>
      <c r="R382" s="134"/>
      <c r="S382" s="134"/>
      <c r="T382" s="134"/>
      <c r="U382" s="134"/>
      <c r="V382" s="134"/>
      <c r="W382" s="134"/>
      <c r="X382" s="134"/>
      <c r="Y382" s="134"/>
      <c r="Z382" s="134"/>
    </row>
    <row r="383" spans="1:26" ht="15.75" customHeight="1">
      <c r="A383" s="134"/>
      <c r="B383" s="134"/>
      <c r="C383" s="134"/>
      <c r="D383" s="134"/>
      <c r="E383" s="134"/>
      <c r="F383" s="134"/>
      <c r="G383" s="134"/>
      <c r="H383" s="134"/>
      <c r="I383" s="134"/>
      <c r="J383" s="134"/>
      <c r="K383" s="134"/>
      <c r="L383" s="135"/>
      <c r="M383" s="135"/>
      <c r="N383" s="136"/>
      <c r="O383" s="137"/>
      <c r="P383" s="134"/>
      <c r="Q383" s="134"/>
      <c r="R383" s="134"/>
      <c r="S383" s="134"/>
      <c r="T383" s="134"/>
      <c r="U383" s="134"/>
      <c r="V383" s="134"/>
      <c r="W383" s="134"/>
      <c r="X383" s="134"/>
      <c r="Y383" s="134"/>
      <c r="Z383" s="134"/>
    </row>
    <row r="384" spans="1:26" ht="15.75" customHeight="1">
      <c r="A384" s="134"/>
      <c r="B384" s="134"/>
      <c r="C384" s="134"/>
      <c r="D384" s="134"/>
      <c r="E384" s="134"/>
      <c r="F384" s="134"/>
      <c r="G384" s="134"/>
      <c r="H384" s="134"/>
      <c r="I384" s="134"/>
      <c r="J384" s="134"/>
      <c r="K384" s="134"/>
      <c r="L384" s="135"/>
      <c r="M384" s="135"/>
      <c r="N384" s="136"/>
      <c r="O384" s="137"/>
      <c r="P384" s="134"/>
      <c r="Q384" s="134"/>
      <c r="R384" s="134"/>
      <c r="S384" s="134"/>
      <c r="T384" s="134"/>
      <c r="U384" s="134"/>
      <c r="V384" s="134"/>
      <c r="W384" s="134"/>
      <c r="X384" s="134"/>
      <c r="Y384" s="134"/>
      <c r="Z384" s="134"/>
    </row>
    <row r="385" spans="1:26" ht="15.75" customHeight="1">
      <c r="A385" s="134"/>
      <c r="B385" s="134"/>
      <c r="C385" s="134"/>
      <c r="D385" s="134"/>
      <c r="E385" s="134"/>
      <c r="F385" s="134"/>
      <c r="G385" s="134"/>
      <c r="H385" s="134"/>
      <c r="I385" s="134"/>
      <c r="J385" s="134"/>
      <c r="K385" s="134"/>
      <c r="L385" s="135"/>
      <c r="M385" s="135"/>
      <c r="N385" s="136"/>
      <c r="O385" s="137"/>
      <c r="P385" s="134"/>
      <c r="Q385" s="134"/>
      <c r="R385" s="134"/>
      <c r="S385" s="134"/>
      <c r="T385" s="134"/>
      <c r="U385" s="134"/>
      <c r="V385" s="134"/>
      <c r="W385" s="134"/>
      <c r="X385" s="134"/>
      <c r="Y385" s="134"/>
      <c r="Z385" s="134"/>
    </row>
    <row r="386" spans="1:26" ht="15.75" customHeight="1">
      <c r="A386" s="134"/>
      <c r="B386" s="134"/>
      <c r="C386" s="134"/>
      <c r="D386" s="134"/>
      <c r="E386" s="134"/>
      <c r="F386" s="134"/>
      <c r="G386" s="134"/>
      <c r="H386" s="134"/>
      <c r="I386" s="134"/>
      <c r="J386" s="134"/>
      <c r="K386" s="134"/>
      <c r="L386" s="135"/>
      <c r="M386" s="135"/>
      <c r="N386" s="136"/>
      <c r="O386" s="137"/>
      <c r="P386" s="134"/>
      <c r="Q386" s="134"/>
      <c r="R386" s="134"/>
      <c r="S386" s="134"/>
      <c r="T386" s="134"/>
      <c r="U386" s="134"/>
      <c r="V386" s="134"/>
      <c r="W386" s="134"/>
      <c r="X386" s="134"/>
      <c r="Y386" s="134"/>
      <c r="Z386" s="134"/>
    </row>
    <row r="387" spans="1:26" ht="15.75" customHeight="1">
      <c r="A387" s="134"/>
      <c r="B387" s="134"/>
      <c r="C387" s="134"/>
      <c r="D387" s="134"/>
      <c r="E387" s="134"/>
      <c r="F387" s="134"/>
      <c r="G387" s="134"/>
      <c r="H387" s="134"/>
      <c r="I387" s="134"/>
      <c r="J387" s="134"/>
      <c r="K387" s="134"/>
      <c r="L387" s="135"/>
      <c r="M387" s="135"/>
      <c r="N387" s="136"/>
      <c r="O387" s="137"/>
      <c r="P387" s="134"/>
      <c r="Q387" s="134"/>
      <c r="R387" s="134"/>
      <c r="S387" s="134"/>
      <c r="T387" s="134"/>
      <c r="U387" s="134"/>
      <c r="V387" s="134"/>
      <c r="W387" s="134"/>
      <c r="X387" s="134"/>
      <c r="Y387" s="134"/>
      <c r="Z387" s="134"/>
    </row>
    <row r="388" spans="1:26" ht="15.75" customHeight="1">
      <c r="A388" s="134"/>
      <c r="B388" s="134"/>
      <c r="C388" s="134"/>
      <c r="D388" s="134"/>
      <c r="E388" s="134"/>
      <c r="F388" s="134"/>
      <c r="G388" s="134"/>
      <c r="H388" s="134"/>
      <c r="I388" s="134"/>
      <c r="J388" s="134"/>
      <c r="K388" s="134"/>
      <c r="L388" s="135"/>
      <c r="M388" s="135"/>
      <c r="N388" s="136"/>
      <c r="O388" s="137"/>
      <c r="P388" s="134"/>
      <c r="Q388" s="134"/>
      <c r="R388" s="134"/>
      <c r="S388" s="134"/>
      <c r="T388" s="134"/>
      <c r="U388" s="134"/>
      <c r="V388" s="134"/>
      <c r="W388" s="134"/>
      <c r="X388" s="134"/>
      <c r="Y388" s="134"/>
      <c r="Z388" s="134"/>
    </row>
    <row r="389" spans="1:26" ht="15.75" customHeight="1">
      <c r="A389" s="134"/>
      <c r="B389" s="134"/>
      <c r="C389" s="134"/>
      <c r="D389" s="134"/>
      <c r="E389" s="134"/>
      <c r="F389" s="134"/>
      <c r="G389" s="134"/>
      <c r="H389" s="134"/>
      <c r="I389" s="134"/>
      <c r="J389" s="134"/>
      <c r="K389" s="134"/>
      <c r="L389" s="135"/>
      <c r="M389" s="135"/>
      <c r="N389" s="136"/>
      <c r="O389" s="137"/>
      <c r="P389" s="134"/>
      <c r="Q389" s="134"/>
      <c r="R389" s="134"/>
      <c r="S389" s="134"/>
      <c r="T389" s="134"/>
      <c r="U389" s="134"/>
      <c r="V389" s="134"/>
      <c r="W389" s="134"/>
      <c r="X389" s="134"/>
      <c r="Y389" s="134"/>
      <c r="Z389" s="134"/>
    </row>
    <row r="390" spans="1:26" ht="15.75" customHeight="1">
      <c r="A390" s="134"/>
      <c r="B390" s="134"/>
      <c r="C390" s="134"/>
      <c r="D390" s="134"/>
      <c r="E390" s="134"/>
      <c r="F390" s="134"/>
      <c r="G390" s="134"/>
      <c r="H390" s="134"/>
      <c r="I390" s="134"/>
      <c r="J390" s="134"/>
      <c r="K390" s="134"/>
      <c r="L390" s="135"/>
      <c r="M390" s="135"/>
      <c r="N390" s="136"/>
      <c r="O390" s="137"/>
      <c r="P390" s="134"/>
      <c r="Q390" s="134"/>
      <c r="R390" s="134"/>
      <c r="S390" s="134"/>
      <c r="T390" s="134"/>
      <c r="U390" s="134"/>
      <c r="V390" s="134"/>
      <c r="W390" s="134"/>
      <c r="X390" s="134"/>
      <c r="Y390" s="134"/>
      <c r="Z390" s="134"/>
    </row>
    <row r="391" spans="1:26" ht="15.75" customHeight="1">
      <c r="A391" s="134"/>
      <c r="B391" s="134"/>
      <c r="C391" s="134"/>
      <c r="D391" s="134"/>
      <c r="E391" s="134"/>
      <c r="F391" s="134"/>
      <c r="G391" s="134"/>
      <c r="H391" s="134"/>
      <c r="I391" s="134"/>
      <c r="J391" s="134"/>
      <c r="K391" s="134"/>
      <c r="L391" s="135"/>
      <c r="M391" s="135"/>
      <c r="N391" s="136"/>
      <c r="O391" s="137"/>
      <c r="P391" s="134"/>
      <c r="Q391" s="134"/>
      <c r="R391" s="134"/>
      <c r="S391" s="134"/>
      <c r="T391" s="134"/>
      <c r="U391" s="134"/>
      <c r="V391" s="134"/>
      <c r="W391" s="134"/>
      <c r="X391" s="134"/>
      <c r="Y391" s="134"/>
      <c r="Z391" s="134"/>
    </row>
    <row r="392" spans="1:26" ht="15.75" customHeight="1">
      <c r="A392" s="134"/>
      <c r="B392" s="134"/>
      <c r="C392" s="134"/>
      <c r="D392" s="134"/>
      <c r="E392" s="134"/>
      <c r="F392" s="134"/>
      <c r="G392" s="134"/>
      <c r="H392" s="134"/>
      <c r="I392" s="134"/>
      <c r="J392" s="134"/>
      <c r="K392" s="134"/>
      <c r="L392" s="135"/>
      <c r="M392" s="135"/>
      <c r="N392" s="136"/>
      <c r="O392" s="137"/>
      <c r="P392" s="134"/>
      <c r="Q392" s="134"/>
      <c r="R392" s="134"/>
      <c r="S392" s="134"/>
      <c r="T392" s="134"/>
      <c r="U392" s="134"/>
      <c r="V392" s="134"/>
      <c r="W392" s="134"/>
      <c r="X392" s="134"/>
      <c r="Y392" s="134"/>
      <c r="Z392" s="134"/>
    </row>
    <row r="393" spans="1:26" ht="15.75" customHeight="1">
      <c r="A393" s="134"/>
      <c r="B393" s="134"/>
      <c r="C393" s="134"/>
      <c r="D393" s="134"/>
      <c r="E393" s="134"/>
      <c r="F393" s="134"/>
      <c r="G393" s="134"/>
      <c r="H393" s="134"/>
      <c r="I393" s="134"/>
      <c r="J393" s="134"/>
      <c r="K393" s="134"/>
      <c r="L393" s="135"/>
      <c r="M393" s="135"/>
      <c r="N393" s="136"/>
      <c r="O393" s="137"/>
      <c r="P393" s="134"/>
      <c r="Q393" s="134"/>
      <c r="R393" s="134"/>
      <c r="S393" s="134"/>
      <c r="T393" s="134"/>
      <c r="U393" s="134"/>
      <c r="V393" s="134"/>
      <c r="W393" s="134"/>
      <c r="X393" s="134"/>
      <c r="Y393" s="134"/>
      <c r="Z393" s="134"/>
    </row>
    <row r="394" spans="1:26" ht="15.75" customHeight="1">
      <c r="A394" s="134"/>
      <c r="B394" s="134"/>
      <c r="C394" s="134"/>
      <c r="D394" s="134"/>
      <c r="E394" s="134"/>
      <c r="F394" s="134"/>
      <c r="G394" s="134"/>
      <c r="H394" s="134"/>
      <c r="I394" s="134"/>
      <c r="J394" s="134"/>
      <c r="K394" s="134"/>
      <c r="L394" s="135"/>
      <c r="M394" s="135"/>
      <c r="N394" s="136"/>
      <c r="O394" s="137"/>
      <c r="P394" s="134"/>
      <c r="Q394" s="134"/>
      <c r="R394" s="134"/>
      <c r="S394" s="134"/>
      <c r="T394" s="134"/>
      <c r="U394" s="134"/>
      <c r="V394" s="134"/>
      <c r="W394" s="134"/>
      <c r="X394" s="134"/>
      <c r="Y394" s="134"/>
      <c r="Z394" s="134"/>
    </row>
    <row r="395" spans="1:26" ht="15.75" customHeight="1">
      <c r="A395" s="134"/>
      <c r="B395" s="134"/>
      <c r="C395" s="134"/>
      <c r="D395" s="134"/>
      <c r="E395" s="134"/>
      <c r="F395" s="134"/>
      <c r="G395" s="134"/>
      <c r="H395" s="134"/>
      <c r="I395" s="134"/>
      <c r="J395" s="134"/>
      <c r="K395" s="134"/>
      <c r="L395" s="135"/>
      <c r="M395" s="135"/>
      <c r="N395" s="136"/>
      <c r="O395" s="137"/>
      <c r="P395" s="134"/>
      <c r="Q395" s="134"/>
      <c r="R395" s="134"/>
      <c r="S395" s="134"/>
      <c r="T395" s="134"/>
      <c r="U395" s="134"/>
      <c r="V395" s="134"/>
      <c r="W395" s="134"/>
      <c r="X395" s="134"/>
      <c r="Y395" s="134"/>
      <c r="Z395" s="134"/>
    </row>
    <row r="396" spans="1:26" ht="15.75" customHeight="1">
      <c r="A396" s="134"/>
      <c r="B396" s="134"/>
      <c r="C396" s="134"/>
      <c r="D396" s="134"/>
      <c r="E396" s="134"/>
      <c r="F396" s="134"/>
      <c r="G396" s="134"/>
      <c r="H396" s="134"/>
      <c r="I396" s="134"/>
      <c r="J396" s="134"/>
      <c r="K396" s="134"/>
      <c r="L396" s="135"/>
      <c r="M396" s="135"/>
      <c r="N396" s="136"/>
      <c r="O396" s="137"/>
      <c r="P396" s="134"/>
      <c r="Q396" s="134"/>
      <c r="R396" s="134"/>
      <c r="S396" s="134"/>
      <c r="T396" s="134"/>
      <c r="U396" s="134"/>
      <c r="V396" s="134"/>
      <c r="W396" s="134"/>
      <c r="X396" s="134"/>
      <c r="Y396" s="134"/>
      <c r="Z396" s="134"/>
    </row>
    <row r="397" spans="1:26" ht="15.75" customHeight="1">
      <c r="A397" s="134"/>
      <c r="B397" s="134"/>
      <c r="C397" s="134"/>
      <c r="D397" s="134"/>
      <c r="E397" s="134"/>
      <c r="F397" s="134"/>
      <c r="G397" s="134"/>
      <c r="H397" s="134"/>
      <c r="I397" s="134"/>
      <c r="J397" s="134"/>
      <c r="K397" s="134"/>
      <c r="L397" s="135"/>
      <c r="M397" s="135"/>
      <c r="N397" s="136"/>
      <c r="O397" s="137"/>
      <c r="P397" s="134"/>
      <c r="Q397" s="134"/>
      <c r="R397" s="134"/>
      <c r="S397" s="134"/>
      <c r="T397" s="134"/>
      <c r="U397" s="134"/>
      <c r="V397" s="134"/>
      <c r="W397" s="134"/>
      <c r="X397" s="134"/>
      <c r="Y397" s="134"/>
      <c r="Z397" s="134"/>
    </row>
    <row r="398" spans="1:26" ht="15.75" customHeight="1">
      <c r="A398" s="134"/>
      <c r="B398" s="134"/>
      <c r="C398" s="134"/>
      <c r="D398" s="134"/>
      <c r="E398" s="134"/>
      <c r="F398" s="134"/>
      <c r="G398" s="134"/>
      <c r="H398" s="134"/>
      <c r="I398" s="134"/>
      <c r="J398" s="134"/>
      <c r="K398" s="134"/>
      <c r="L398" s="135"/>
      <c r="M398" s="135"/>
      <c r="N398" s="136"/>
      <c r="O398" s="137"/>
      <c r="P398" s="134"/>
      <c r="Q398" s="134"/>
      <c r="R398" s="134"/>
      <c r="S398" s="134"/>
      <c r="T398" s="134"/>
      <c r="U398" s="134"/>
      <c r="V398" s="134"/>
      <c r="W398" s="134"/>
      <c r="X398" s="134"/>
      <c r="Y398" s="134"/>
      <c r="Z398" s="134"/>
    </row>
    <row r="399" spans="1:26" ht="15.75" customHeight="1">
      <c r="A399" s="134"/>
      <c r="B399" s="134"/>
      <c r="C399" s="134"/>
      <c r="D399" s="134"/>
      <c r="E399" s="134"/>
      <c r="F399" s="134"/>
      <c r="G399" s="134"/>
      <c r="H399" s="134"/>
      <c r="I399" s="134"/>
      <c r="J399" s="134"/>
      <c r="K399" s="134"/>
      <c r="L399" s="135"/>
      <c r="M399" s="135"/>
      <c r="N399" s="136"/>
      <c r="O399" s="137"/>
      <c r="P399" s="134"/>
      <c r="Q399" s="134"/>
      <c r="R399" s="134"/>
      <c r="S399" s="134"/>
      <c r="T399" s="134"/>
      <c r="U399" s="134"/>
      <c r="V399" s="134"/>
      <c r="W399" s="134"/>
      <c r="X399" s="134"/>
      <c r="Y399" s="134"/>
      <c r="Z399" s="134"/>
    </row>
    <row r="400" spans="1:26" ht="15.75" customHeight="1">
      <c r="A400" s="134"/>
      <c r="B400" s="134"/>
      <c r="C400" s="134"/>
      <c r="D400" s="134"/>
      <c r="E400" s="134"/>
      <c r="F400" s="134"/>
      <c r="G400" s="134"/>
      <c r="H400" s="134"/>
      <c r="I400" s="134"/>
      <c r="J400" s="134"/>
      <c r="K400" s="134"/>
      <c r="L400" s="135"/>
      <c r="M400" s="135"/>
      <c r="N400" s="136"/>
      <c r="O400" s="137"/>
      <c r="P400" s="134"/>
      <c r="Q400" s="134"/>
      <c r="R400" s="134"/>
      <c r="S400" s="134"/>
      <c r="T400" s="134"/>
      <c r="U400" s="134"/>
      <c r="V400" s="134"/>
      <c r="W400" s="134"/>
      <c r="X400" s="134"/>
      <c r="Y400" s="134"/>
      <c r="Z400" s="134"/>
    </row>
    <row r="401" spans="1:26" ht="15.75" customHeight="1">
      <c r="A401" s="134"/>
      <c r="B401" s="134"/>
      <c r="C401" s="134"/>
      <c r="D401" s="134"/>
      <c r="E401" s="134"/>
      <c r="F401" s="134"/>
      <c r="G401" s="134"/>
      <c r="H401" s="134"/>
      <c r="I401" s="134"/>
      <c r="J401" s="134"/>
      <c r="K401" s="134"/>
      <c r="L401" s="135"/>
      <c r="M401" s="135"/>
      <c r="N401" s="136"/>
      <c r="O401" s="137"/>
      <c r="P401" s="134"/>
      <c r="Q401" s="134"/>
      <c r="R401" s="134"/>
      <c r="S401" s="134"/>
      <c r="T401" s="134"/>
      <c r="U401" s="134"/>
      <c r="V401" s="134"/>
      <c r="W401" s="134"/>
      <c r="X401" s="134"/>
      <c r="Y401" s="134"/>
      <c r="Z401" s="134"/>
    </row>
    <row r="402" spans="1:26" ht="15.75" customHeight="1">
      <c r="A402" s="134"/>
      <c r="B402" s="134"/>
      <c r="C402" s="134"/>
      <c r="D402" s="134"/>
      <c r="E402" s="134"/>
      <c r="F402" s="134"/>
      <c r="G402" s="134"/>
      <c r="H402" s="134"/>
      <c r="I402" s="134"/>
      <c r="J402" s="134"/>
      <c r="K402" s="134"/>
      <c r="L402" s="135"/>
      <c r="M402" s="135"/>
      <c r="N402" s="136"/>
      <c r="O402" s="137"/>
      <c r="P402" s="134"/>
      <c r="Q402" s="134"/>
      <c r="R402" s="134"/>
      <c r="S402" s="134"/>
      <c r="T402" s="134"/>
      <c r="U402" s="134"/>
      <c r="V402" s="134"/>
      <c r="W402" s="134"/>
      <c r="X402" s="134"/>
      <c r="Y402" s="134"/>
      <c r="Z402" s="134"/>
    </row>
    <row r="403" spans="1:26" ht="15.75" customHeight="1">
      <c r="A403" s="134"/>
      <c r="B403" s="134"/>
      <c r="C403" s="134"/>
      <c r="D403" s="134"/>
      <c r="E403" s="134"/>
      <c r="F403" s="134"/>
      <c r="G403" s="134"/>
      <c r="H403" s="134"/>
      <c r="I403" s="134"/>
      <c r="J403" s="134"/>
      <c r="K403" s="134"/>
      <c r="L403" s="135"/>
      <c r="M403" s="135"/>
      <c r="N403" s="136"/>
      <c r="O403" s="137"/>
      <c r="P403" s="134"/>
      <c r="Q403" s="134"/>
      <c r="R403" s="134"/>
      <c r="S403" s="134"/>
      <c r="T403" s="134"/>
      <c r="U403" s="134"/>
      <c r="V403" s="134"/>
      <c r="W403" s="134"/>
      <c r="X403" s="134"/>
      <c r="Y403" s="134"/>
      <c r="Z403" s="134"/>
    </row>
    <row r="404" spans="1:26" ht="15.75" customHeight="1">
      <c r="A404" s="134"/>
      <c r="B404" s="134"/>
      <c r="C404" s="134"/>
      <c r="D404" s="134"/>
      <c r="E404" s="134"/>
      <c r="F404" s="134"/>
      <c r="G404" s="134"/>
      <c r="H404" s="134"/>
      <c r="I404" s="134"/>
      <c r="J404" s="134"/>
      <c r="K404" s="134"/>
      <c r="L404" s="135"/>
      <c r="M404" s="135"/>
      <c r="N404" s="136"/>
      <c r="O404" s="137"/>
      <c r="P404" s="134"/>
      <c r="Q404" s="134"/>
      <c r="R404" s="134"/>
      <c r="S404" s="134"/>
      <c r="T404" s="134"/>
      <c r="U404" s="134"/>
      <c r="V404" s="134"/>
      <c r="W404" s="134"/>
      <c r="X404" s="134"/>
      <c r="Y404" s="134"/>
      <c r="Z404" s="134"/>
    </row>
    <row r="405" spans="1:26" ht="15.75" customHeight="1">
      <c r="A405" s="134"/>
      <c r="B405" s="134"/>
      <c r="C405" s="134"/>
      <c r="D405" s="134"/>
      <c r="E405" s="134"/>
      <c r="F405" s="134"/>
      <c r="G405" s="134"/>
      <c r="H405" s="134"/>
      <c r="I405" s="134"/>
      <c r="J405" s="134"/>
      <c r="K405" s="134"/>
      <c r="L405" s="135"/>
      <c r="M405" s="135"/>
      <c r="N405" s="136"/>
      <c r="O405" s="137"/>
      <c r="P405" s="134"/>
      <c r="Q405" s="134"/>
      <c r="R405" s="134"/>
      <c r="S405" s="134"/>
      <c r="T405" s="134"/>
      <c r="U405" s="134"/>
      <c r="V405" s="134"/>
      <c r="W405" s="134"/>
      <c r="X405" s="134"/>
      <c r="Y405" s="134"/>
      <c r="Z405" s="134"/>
    </row>
    <row r="406" spans="1:26" ht="15.75" customHeight="1">
      <c r="A406" s="134"/>
      <c r="B406" s="134"/>
      <c r="C406" s="134"/>
      <c r="D406" s="134"/>
      <c r="E406" s="134"/>
      <c r="F406" s="134"/>
      <c r="G406" s="134"/>
      <c r="H406" s="134"/>
      <c r="I406" s="134"/>
      <c r="J406" s="134"/>
      <c r="K406" s="134"/>
      <c r="L406" s="135"/>
      <c r="M406" s="135"/>
      <c r="N406" s="136"/>
      <c r="O406" s="137"/>
      <c r="P406" s="134"/>
      <c r="Q406" s="134"/>
      <c r="R406" s="134"/>
      <c r="S406" s="134"/>
      <c r="T406" s="134"/>
      <c r="U406" s="134"/>
      <c r="V406" s="134"/>
      <c r="W406" s="134"/>
      <c r="X406" s="134"/>
      <c r="Y406" s="134"/>
      <c r="Z406" s="134"/>
    </row>
    <row r="407" spans="1:26" ht="15.75" customHeight="1">
      <c r="A407" s="134"/>
      <c r="B407" s="134"/>
      <c r="C407" s="134"/>
      <c r="D407" s="134"/>
      <c r="E407" s="134"/>
      <c r="F407" s="134"/>
      <c r="G407" s="134"/>
      <c r="H407" s="134"/>
      <c r="I407" s="134"/>
      <c r="J407" s="134"/>
      <c r="K407" s="134"/>
      <c r="L407" s="135"/>
      <c r="M407" s="135"/>
      <c r="N407" s="136"/>
      <c r="O407" s="137"/>
      <c r="P407" s="134"/>
      <c r="Q407" s="134"/>
      <c r="R407" s="134"/>
      <c r="S407" s="134"/>
      <c r="T407" s="134"/>
      <c r="U407" s="134"/>
      <c r="V407" s="134"/>
      <c r="W407" s="134"/>
      <c r="X407" s="134"/>
      <c r="Y407" s="134"/>
      <c r="Z407" s="134"/>
    </row>
    <row r="408" spans="1:26" ht="15.75" customHeight="1">
      <c r="A408" s="134"/>
      <c r="B408" s="134"/>
      <c r="C408" s="134"/>
      <c r="D408" s="134"/>
      <c r="E408" s="134"/>
      <c r="F408" s="134"/>
      <c r="G408" s="134"/>
      <c r="H408" s="134"/>
      <c r="I408" s="134"/>
      <c r="J408" s="134"/>
      <c r="K408" s="134"/>
      <c r="L408" s="135"/>
      <c r="M408" s="135"/>
      <c r="N408" s="136"/>
      <c r="O408" s="137"/>
      <c r="P408" s="134"/>
      <c r="Q408" s="134"/>
      <c r="R408" s="134"/>
      <c r="S408" s="134"/>
      <c r="T408" s="134"/>
      <c r="U408" s="134"/>
      <c r="V408" s="134"/>
      <c r="W408" s="134"/>
      <c r="X408" s="134"/>
      <c r="Y408" s="134"/>
      <c r="Z408" s="134"/>
    </row>
    <row r="409" spans="1:26" ht="15.75" customHeight="1">
      <c r="A409" s="134"/>
      <c r="B409" s="134"/>
      <c r="C409" s="134"/>
      <c r="D409" s="134"/>
      <c r="E409" s="134"/>
      <c r="F409" s="134"/>
      <c r="G409" s="134"/>
      <c r="H409" s="134"/>
      <c r="I409" s="134"/>
      <c r="J409" s="134"/>
      <c r="K409" s="134"/>
      <c r="L409" s="135"/>
      <c r="M409" s="135"/>
      <c r="N409" s="136"/>
      <c r="O409" s="137"/>
      <c r="P409" s="134"/>
      <c r="Q409" s="134"/>
      <c r="R409" s="134"/>
      <c r="S409" s="134"/>
      <c r="T409" s="134"/>
      <c r="U409" s="134"/>
      <c r="V409" s="134"/>
      <c r="W409" s="134"/>
      <c r="X409" s="134"/>
      <c r="Y409" s="134"/>
      <c r="Z409" s="134"/>
    </row>
    <row r="410" spans="1:26" ht="15.75" customHeight="1">
      <c r="A410" s="134"/>
      <c r="B410" s="134"/>
      <c r="C410" s="134"/>
      <c r="D410" s="134"/>
      <c r="E410" s="134"/>
      <c r="F410" s="134"/>
      <c r="G410" s="134"/>
      <c r="H410" s="134"/>
      <c r="I410" s="134"/>
      <c r="J410" s="134"/>
      <c r="K410" s="134"/>
      <c r="L410" s="135"/>
      <c r="M410" s="135"/>
      <c r="N410" s="136"/>
      <c r="O410" s="137"/>
      <c r="P410" s="134"/>
      <c r="Q410" s="134"/>
      <c r="R410" s="134"/>
      <c r="S410" s="134"/>
      <c r="T410" s="134"/>
      <c r="U410" s="134"/>
      <c r="V410" s="134"/>
      <c r="W410" s="134"/>
      <c r="X410" s="134"/>
      <c r="Y410" s="134"/>
      <c r="Z410" s="134"/>
    </row>
    <row r="411" spans="1:26" ht="15.75" customHeight="1">
      <c r="A411" s="134"/>
      <c r="B411" s="134"/>
      <c r="C411" s="134"/>
      <c r="D411" s="134"/>
      <c r="E411" s="134"/>
      <c r="F411" s="134"/>
      <c r="G411" s="134"/>
      <c r="H411" s="134"/>
      <c r="I411" s="134"/>
      <c r="J411" s="134"/>
      <c r="K411" s="134"/>
      <c r="L411" s="135"/>
      <c r="M411" s="135"/>
      <c r="N411" s="136"/>
      <c r="O411" s="137"/>
      <c r="P411" s="134"/>
      <c r="Q411" s="134"/>
      <c r="R411" s="134"/>
      <c r="S411" s="134"/>
      <c r="T411" s="134"/>
      <c r="U411" s="134"/>
      <c r="V411" s="134"/>
      <c r="W411" s="134"/>
      <c r="X411" s="134"/>
      <c r="Y411" s="134"/>
      <c r="Z411" s="134"/>
    </row>
    <row r="412" spans="1:26" ht="15.75" customHeight="1">
      <c r="A412" s="134"/>
      <c r="B412" s="134"/>
      <c r="C412" s="134"/>
      <c r="D412" s="134"/>
      <c r="E412" s="134"/>
      <c r="F412" s="134"/>
      <c r="G412" s="134"/>
      <c r="H412" s="134"/>
      <c r="I412" s="134"/>
      <c r="J412" s="134"/>
      <c r="K412" s="134"/>
      <c r="L412" s="135"/>
      <c r="M412" s="135"/>
      <c r="N412" s="136"/>
      <c r="O412" s="137"/>
      <c r="P412" s="134"/>
      <c r="Q412" s="134"/>
      <c r="R412" s="134"/>
      <c r="S412" s="134"/>
      <c r="T412" s="134"/>
      <c r="U412" s="134"/>
      <c r="V412" s="134"/>
      <c r="W412" s="134"/>
      <c r="X412" s="134"/>
      <c r="Y412" s="134"/>
      <c r="Z412" s="134"/>
    </row>
    <row r="413" spans="1:26" ht="15.75" customHeight="1">
      <c r="A413" s="134"/>
      <c r="B413" s="134"/>
      <c r="C413" s="134"/>
      <c r="D413" s="134"/>
      <c r="E413" s="134"/>
      <c r="F413" s="134"/>
      <c r="G413" s="134"/>
      <c r="H413" s="134"/>
      <c r="I413" s="134"/>
      <c r="J413" s="134"/>
      <c r="K413" s="134"/>
      <c r="L413" s="135"/>
      <c r="M413" s="135"/>
      <c r="N413" s="136"/>
      <c r="O413" s="137"/>
      <c r="P413" s="134"/>
      <c r="Q413" s="134"/>
      <c r="R413" s="134"/>
      <c r="S413" s="134"/>
      <c r="T413" s="134"/>
      <c r="U413" s="134"/>
      <c r="V413" s="134"/>
      <c r="W413" s="134"/>
      <c r="X413" s="134"/>
      <c r="Y413" s="134"/>
      <c r="Z413" s="134"/>
    </row>
    <row r="414" spans="1:26" ht="15.75" customHeight="1">
      <c r="A414" s="134"/>
      <c r="B414" s="134"/>
      <c r="C414" s="134"/>
      <c r="D414" s="134"/>
      <c r="E414" s="134"/>
      <c r="F414" s="134"/>
      <c r="G414" s="134"/>
      <c r="H414" s="134"/>
      <c r="I414" s="134"/>
      <c r="J414" s="134"/>
      <c r="K414" s="134"/>
      <c r="L414" s="135"/>
      <c r="M414" s="135"/>
      <c r="N414" s="136"/>
      <c r="O414" s="137"/>
      <c r="P414" s="134"/>
      <c r="Q414" s="134"/>
      <c r="R414" s="134"/>
      <c r="S414" s="134"/>
      <c r="T414" s="134"/>
      <c r="U414" s="134"/>
      <c r="V414" s="134"/>
      <c r="W414" s="134"/>
      <c r="X414" s="134"/>
      <c r="Y414" s="134"/>
      <c r="Z414" s="134"/>
    </row>
    <row r="415" spans="1:26" ht="15.75" customHeight="1">
      <c r="A415" s="134"/>
      <c r="B415" s="134"/>
      <c r="C415" s="134"/>
      <c r="D415" s="134"/>
      <c r="E415" s="134"/>
      <c r="F415" s="134"/>
      <c r="G415" s="134"/>
      <c r="H415" s="134"/>
      <c r="I415" s="134"/>
      <c r="J415" s="134"/>
      <c r="K415" s="134"/>
      <c r="L415" s="135"/>
      <c r="M415" s="135"/>
      <c r="N415" s="136"/>
      <c r="O415" s="137"/>
      <c r="P415" s="134"/>
      <c r="Q415" s="134"/>
      <c r="R415" s="134"/>
      <c r="S415" s="134"/>
      <c r="T415" s="134"/>
      <c r="U415" s="134"/>
      <c r="V415" s="134"/>
      <c r="W415" s="134"/>
      <c r="X415" s="134"/>
      <c r="Y415" s="134"/>
      <c r="Z415" s="134"/>
    </row>
    <row r="416" spans="1:26" ht="15.75" customHeight="1">
      <c r="A416" s="134"/>
      <c r="B416" s="134"/>
      <c r="C416" s="134"/>
      <c r="D416" s="134"/>
      <c r="E416" s="134"/>
      <c r="F416" s="134"/>
      <c r="G416" s="134"/>
      <c r="H416" s="134"/>
      <c r="I416" s="134"/>
      <c r="J416" s="134"/>
      <c r="K416" s="134"/>
      <c r="L416" s="135"/>
      <c r="M416" s="135"/>
      <c r="N416" s="136"/>
      <c r="O416" s="137"/>
      <c r="P416" s="134"/>
      <c r="Q416" s="134"/>
      <c r="R416" s="134"/>
      <c r="S416" s="134"/>
      <c r="T416" s="134"/>
      <c r="U416" s="134"/>
      <c r="V416" s="134"/>
      <c r="W416" s="134"/>
      <c r="X416" s="134"/>
      <c r="Y416" s="134"/>
      <c r="Z416" s="134"/>
    </row>
    <row r="417" spans="1:26" ht="15.75" customHeight="1">
      <c r="A417" s="134"/>
      <c r="B417" s="134"/>
      <c r="C417" s="134"/>
      <c r="D417" s="134"/>
      <c r="E417" s="134"/>
      <c r="F417" s="134"/>
      <c r="G417" s="134"/>
      <c r="H417" s="134"/>
      <c r="I417" s="134"/>
      <c r="J417" s="134"/>
      <c r="K417" s="134"/>
      <c r="L417" s="135"/>
      <c r="M417" s="135"/>
      <c r="N417" s="136"/>
      <c r="O417" s="137"/>
      <c r="P417" s="134"/>
      <c r="Q417" s="134"/>
      <c r="R417" s="134"/>
      <c r="S417" s="134"/>
      <c r="T417" s="134"/>
      <c r="U417" s="134"/>
      <c r="V417" s="134"/>
      <c r="W417" s="134"/>
      <c r="X417" s="134"/>
      <c r="Y417" s="134"/>
      <c r="Z417" s="134"/>
    </row>
    <row r="418" spans="1:26" ht="15.75" customHeight="1">
      <c r="A418" s="134"/>
      <c r="B418" s="134"/>
      <c r="C418" s="134"/>
      <c r="D418" s="134"/>
      <c r="E418" s="134"/>
      <c r="F418" s="134"/>
      <c r="G418" s="134"/>
      <c r="H418" s="134"/>
      <c r="I418" s="134"/>
      <c r="J418" s="134"/>
      <c r="K418" s="134"/>
      <c r="L418" s="135"/>
      <c r="M418" s="135"/>
      <c r="N418" s="136"/>
      <c r="O418" s="137"/>
      <c r="P418" s="134"/>
      <c r="Q418" s="134"/>
      <c r="R418" s="134"/>
      <c r="S418" s="134"/>
      <c r="T418" s="134"/>
      <c r="U418" s="134"/>
      <c r="V418" s="134"/>
      <c r="W418" s="134"/>
      <c r="X418" s="134"/>
      <c r="Y418" s="134"/>
      <c r="Z418" s="134"/>
    </row>
    <row r="419" spans="1:26" ht="15.75" customHeight="1">
      <c r="A419" s="134"/>
      <c r="B419" s="134"/>
      <c r="C419" s="134"/>
      <c r="D419" s="134"/>
      <c r="E419" s="134"/>
      <c r="F419" s="134"/>
      <c r="G419" s="134"/>
      <c r="H419" s="134"/>
      <c r="I419" s="134"/>
      <c r="J419" s="134"/>
      <c r="K419" s="134"/>
      <c r="L419" s="135"/>
      <c r="M419" s="135"/>
      <c r="N419" s="136"/>
      <c r="O419" s="137"/>
      <c r="P419" s="134"/>
      <c r="Q419" s="134"/>
      <c r="R419" s="134"/>
      <c r="S419" s="134"/>
      <c r="T419" s="134"/>
      <c r="U419" s="134"/>
      <c r="V419" s="134"/>
      <c r="W419" s="134"/>
      <c r="X419" s="134"/>
      <c r="Y419" s="134"/>
      <c r="Z419" s="134"/>
    </row>
    <row r="420" spans="1:26" ht="15.75" customHeight="1">
      <c r="A420" s="134"/>
      <c r="B420" s="134"/>
      <c r="C420" s="134"/>
      <c r="D420" s="134"/>
      <c r="E420" s="134"/>
      <c r="F420" s="134"/>
      <c r="G420" s="134"/>
      <c r="H420" s="134"/>
      <c r="I420" s="134"/>
      <c r="J420" s="134"/>
      <c r="K420" s="134"/>
      <c r="L420" s="135"/>
      <c r="M420" s="135"/>
      <c r="N420" s="136"/>
      <c r="O420" s="137"/>
      <c r="P420" s="134"/>
      <c r="Q420" s="134"/>
      <c r="R420" s="134"/>
      <c r="S420" s="134"/>
      <c r="T420" s="134"/>
      <c r="U420" s="134"/>
      <c r="V420" s="134"/>
      <c r="W420" s="134"/>
      <c r="X420" s="134"/>
      <c r="Y420" s="134"/>
      <c r="Z420" s="134"/>
    </row>
    <row r="421" spans="1:26" ht="15.75" customHeight="1">
      <c r="A421" s="134"/>
      <c r="B421" s="134"/>
      <c r="C421" s="134"/>
      <c r="D421" s="134"/>
      <c r="E421" s="134"/>
      <c r="F421" s="134"/>
      <c r="G421" s="134"/>
      <c r="H421" s="134"/>
      <c r="I421" s="134"/>
      <c r="J421" s="134"/>
      <c r="K421" s="134"/>
      <c r="L421" s="135"/>
      <c r="M421" s="135"/>
      <c r="N421" s="136"/>
      <c r="O421" s="137"/>
      <c r="P421" s="134"/>
      <c r="Q421" s="134"/>
      <c r="R421" s="134"/>
      <c r="S421" s="134"/>
      <c r="T421" s="134"/>
      <c r="U421" s="134"/>
      <c r="V421" s="134"/>
      <c r="W421" s="134"/>
      <c r="X421" s="134"/>
      <c r="Y421" s="134"/>
      <c r="Z421" s="134"/>
    </row>
    <row r="422" spans="1:26" ht="15.75" customHeight="1">
      <c r="A422" s="134"/>
      <c r="B422" s="134"/>
      <c r="C422" s="134"/>
      <c r="D422" s="134"/>
      <c r="E422" s="134"/>
      <c r="F422" s="134"/>
      <c r="G422" s="134"/>
      <c r="H422" s="134"/>
      <c r="I422" s="134"/>
      <c r="J422" s="134"/>
      <c r="K422" s="134"/>
      <c r="L422" s="135"/>
      <c r="M422" s="135"/>
      <c r="N422" s="136"/>
      <c r="O422" s="137"/>
      <c r="P422" s="134"/>
      <c r="Q422" s="134"/>
      <c r="R422" s="134"/>
      <c r="S422" s="134"/>
      <c r="T422" s="134"/>
      <c r="U422" s="134"/>
      <c r="V422" s="134"/>
      <c r="W422" s="134"/>
      <c r="X422" s="134"/>
      <c r="Y422" s="134"/>
      <c r="Z422" s="134"/>
    </row>
    <row r="423" spans="1:26" ht="15.75" customHeight="1">
      <c r="A423" s="134"/>
      <c r="B423" s="134"/>
      <c r="C423" s="134"/>
      <c r="D423" s="134"/>
      <c r="E423" s="134"/>
      <c r="F423" s="134"/>
      <c r="G423" s="134"/>
      <c r="H423" s="134"/>
      <c r="I423" s="134"/>
      <c r="J423" s="134"/>
      <c r="K423" s="134"/>
      <c r="L423" s="135"/>
      <c r="M423" s="135"/>
      <c r="N423" s="136"/>
      <c r="O423" s="137"/>
      <c r="P423" s="134"/>
      <c r="Q423" s="134"/>
      <c r="R423" s="134"/>
      <c r="S423" s="134"/>
      <c r="T423" s="134"/>
      <c r="U423" s="134"/>
      <c r="V423" s="134"/>
      <c r="W423" s="134"/>
      <c r="X423" s="134"/>
      <c r="Y423" s="134"/>
      <c r="Z423" s="134"/>
    </row>
    <row r="424" spans="1:26" ht="15.75" customHeight="1">
      <c r="A424" s="134"/>
      <c r="B424" s="134"/>
      <c r="C424" s="134"/>
      <c r="D424" s="134"/>
      <c r="E424" s="134"/>
      <c r="F424" s="134"/>
      <c r="G424" s="134"/>
      <c r="H424" s="134"/>
      <c r="I424" s="134"/>
      <c r="J424" s="134"/>
      <c r="K424" s="134"/>
      <c r="L424" s="135"/>
      <c r="M424" s="135"/>
      <c r="N424" s="136"/>
      <c r="O424" s="137"/>
      <c r="P424" s="134"/>
      <c r="Q424" s="134"/>
      <c r="R424" s="134"/>
      <c r="S424" s="134"/>
      <c r="T424" s="134"/>
      <c r="U424" s="134"/>
      <c r="V424" s="134"/>
      <c r="W424" s="134"/>
      <c r="X424" s="134"/>
      <c r="Y424" s="134"/>
      <c r="Z424" s="134"/>
    </row>
    <row r="425" spans="1:26" ht="15.75" customHeight="1">
      <c r="A425" s="134"/>
      <c r="B425" s="134"/>
      <c r="C425" s="134"/>
      <c r="D425" s="134"/>
      <c r="E425" s="134"/>
      <c r="F425" s="134"/>
      <c r="G425" s="134"/>
      <c r="H425" s="134"/>
      <c r="I425" s="134"/>
      <c r="J425" s="134"/>
      <c r="K425" s="134"/>
      <c r="L425" s="135"/>
      <c r="M425" s="135"/>
      <c r="N425" s="136"/>
      <c r="O425" s="137"/>
      <c r="P425" s="134"/>
      <c r="Q425" s="134"/>
      <c r="R425" s="134"/>
      <c r="S425" s="134"/>
      <c r="T425" s="134"/>
      <c r="U425" s="134"/>
      <c r="V425" s="134"/>
      <c r="W425" s="134"/>
      <c r="X425" s="134"/>
      <c r="Y425" s="134"/>
      <c r="Z425" s="134"/>
    </row>
    <row r="426" spans="1:26" ht="15.75" customHeight="1">
      <c r="A426" s="134"/>
      <c r="B426" s="134"/>
      <c r="C426" s="134"/>
      <c r="D426" s="134"/>
      <c r="E426" s="134"/>
      <c r="F426" s="134"/>
      <c r="G426" s="134"/>
      <c r="H426" s="134"/>
      <c r="I426" s="134"/>
      <c r="J426" s="134"/>
      <c r="K426" s="134"/>
      <c r="L426" s="135"/>
      <c r="M426" s="135"/>
      <c r="N426" s="136"/>
      <c r="O426" s="137"/>
      <c r="P426" s="134"/>
      <c r="Q426" s="134"/>
      <c r="R426" s="134"/>
      <c r="S426" s="134"/>
      <c r="T426" s="134"/>
      <c r="U426" s="134"/>
      <c r="V426" s="134"/>
      <c r="W426" s="134"/>
      <c r="X426" s="134"/>
      <c r="Y426" s="134"/>
      <c r="Z426" s="134"/>
    </row>
    <row r="427" spans="1:26" ht="15.75" customHeight="1">
      <c r="A427" s="134"/>
      <c r="B427" s="134"/>
      <c r="C427" s="134"/>
      <c r="D427" s="134"/>
      <c r="E427" s="134"/>
      <c r="F427" s="134"/>
      <c r="G427" s="134"/>
      <c r="H427" s="134"/>
      <c r="I427" s="134"/>
      <c r="J427" s="134"/>
      <c r="K427" s="134"/>
      <c r="L427" s="135"/>
      <c r="M427" s="135"/>
      <c r="N427" s="136"/>
      <c r="O427" s="137"/>
      <c r="P427" s="134"/>
      <c r="Q427" s="134"/>
      <c r="R427" s="134"/>
      <c r="S427" s="134"/>
      <c r="T427" s="134"/>
      <c r="U427" s="134"/>
      <c r="V427" s="134"/>
      <c r="W427" s="134"/>
      <c r="X427" s="134"/>
      <c r="Y427" s="134"/>
      <c r="Z427" s="134"/>
    </row>
    <row r="428" spans="1:26" ht="15.75" customHeight="1">
      <c r="A428" s="134"/>
      <c r="B428" s="134"/>
      <c r="C428" s="134"/>
      <c r="D428" s="134"/>
      <c r="E428" s="134"/>
      <c r="F428" s="134"/>
      <c r="G428" s="134"/>
      <c r="H428" s="134"/>
      <c r="I428" s="134"/>
      <c r="J428" s="134"/>
      <c r="K428" s="134"/>
      <c r="L428" s="135"/>
      <c r="M428" s="135"/>
      <c r="N428" s="136"/>
      <c r="O428" s="137"/>
      <c r="P428" s="134"/>
      <c r="Q428" s="134"/>
      <c r="R428" s="134"/>
      <c r="S428" s="134"/>
      <c r="T428" s="134"/>
      <c r="U428" s="134"/>
      <c r="V428" s="134"/>
      <c r="W428" s="134"/>
      <c r="X428" s="134"/>
      <c r="Y428" s="134"/>
      <c r="Z428" s="134"/>
    </row>
    <row r="429" spans="1:26" ht="15.75" customHeight="1">
      <c r="A429" s="134"/>
      <c r="B429" s="134"/>
      <c r="C429" s="134"/>
      <c r="D429" s="134"/>
      <c r="E429" s="134"/>
      <c r="F429" s="134"/>
      <c r="G429" s="134"/>
      <c r="H429" s="134"/>
      <c r="I429" s="134"/>
      <c r="J429" s="134"/>
      <c r="K429" s="134"/>
      <c r="L429" s="135"/>
      <c r="M429" s="135"/>
      <c r="N429" s="136"/>
      <c r="O429" s="137"/>
      <c r="P429" s="134"/>
      <c r="Q429" s="134"/>
      <c r="R429" s="134"/>
      <c r="S429" s="134"/>
      <c r="T429" s="134"/>
      <c r="U429" s="134"/>
      <c r="V429" s="134"/>
      <c r="W429" s="134"/>
      <c r="X429" s="134"/>
      <c r="Y429" s="134"/>
      <c r="Z429" s="134"/>
    </row>
    <row r="430" spans="1:26" ht="15.75" customHeight="1">
      <c r="A430" s="134"/>
      <c r="B430" s="134"/>
      <c r="C430" s="134"/>
      <c r="D430" s="134"/>
      <c r="E430" s="134"/>
      <c r="F430" s="134"/>
      <c r="G430" s="134"/>
      <c r="H430" s="134"/>
      <c r="I430" s="134"/>
      <c r="J430" s="134"/>
      <c r="K430" s="134"/>
      <c r="L430" s="135"/>
      <c r="M430" s="135"/>
      <c r="N430" s="136"/>
      <c r="O430" s="137"/>
      <c r="P430" s="134"/>
      <c r="Q430" s="134"/>
      <c r="R430" s="134"/>
      <c r="S430" s="134"/>
      <c r="T430" s="134"/>
      <c r="U430" s="134"/>
      <c r="V430" s="134"/>
      <c r="W430" s="134"/>
      <c r="X430" s="134"/>
      <c r="Y430" s="134"/>
      <c r="Z430" s="134"/>
    </row>
    <row r="431" spans="1:26" ht="15.75" customHeight="1">
      <c r="A431" s="134"/>
      <c r="B431" s="134"/>
      <c r="C431" s="134"/>
      <c r="D431" s="134"/>
      <c r="E431" s="134"/>
      <c r="F431" s="134"/>
      <c r="G431" s="134"/>
      <c r="H431" s="134"/>
      <c r="I431" s="134"/>
      <c r="J431" s="134"/>
      <c r="K431" s="134"/>
      <c r="L431" s="135"/>
      <c r="M431" s="135"/>
      <c r="N431" s="136"/>
      <c r="O431" s="137"/>
      <c r="P431" s="134"/>
      <c r="Q431" s="134"/>
      <c r="R431" s="134"/>
      <c r="S431" s="134"/>
      <c r="T431" s="134"/>
      <c r="U431" s="134"/>
      <c r="V431" s="134"/>
      <c r="W431" s="134"/>
      <c r="X431" s="134"/>
      <c r="Y431" s="134"/>
      <c r="Z431" s="134"/>
    </row>
    <row r="432" spans="1:26" ht="15.75" customHeight="1">
      <c r="A432" s="134"/>
      <c r="B432" s="134"/>
      <c r="C432" s="134"/>
      <c r="D432" s="134"/>
      <c r="E432" s="134"/>
      <c r="F432" s="134"/>
      <c r="G432" s="134"/>
      <c r="H432" s="134"/>
      <c r="I432" s="134"/>
      <c r="J432" s="134"/>
      <c r="K432" s="134"/>
      <c r="L432" s="135"/>
      <c r="M432" s="135"/>
      <c r="N432" s="136"/>
      <c r="O432" s="137"/>
      <c r="P432" s="134"/>
      <c r="Q432" s="134"/>
      <c r="R432" s="134"/>
      <c r="S432" s="134"/>
      <c r="T432" s="134"/>
      <c r="U432" s="134"/>
      <c r="V432" s="134"/>
      <c r="W432" s="134"/>
      <c r="X432" s="134"/>
      <c r="Y432" s="134"/>
      <c r="Z432" s="134"/>
    </row>
    <row r="433" spans="1:26" ht="15.75" customHeight="1">
      <c r="A433" s="134"/>
      <c r="B433" s="134"/>
      <c r="C433" s="134"/>
      <c r="D433" s="134"/>
      <c r="E433" s="134"/>
      <c r="F433" s="134"/>
      <c r="G433" s="134"/>
      <c r="H433" s="134"/>
      <c r="I433" s="134"/>
      <c r="J433" s="134"/>
      <c r="K433" s="134"/>
      <c r="L433" s="135"/>
      <c r="M433" s="135"/>
      <c r="N433" s="136"/>
      <c r="O433" s="137"/>
      <c r="P433" s="134"/>
      <c r="Q433" s="134"/>
      <c r="R433" s="134"/>
      <c r="S433" s="134"/>
      <c r="T433" s="134"/>
      <c r="U433" s="134"/>
      <c r="V433" s="134"/>
      <c r="W433" s="134"/>
      <c r="X433" s="134"/>
      <c r="Y433" s="134"/>
      <c r="Z433" s="134"/>
    </row>
    <row r="434" spans="1:26" ht="15.75" customHeight="1">
      <c r="A434" s="134"/>
      <c r="B434" s="134"/>
      <c r="C434" s="134"/>
      <c r="D434" s="134"/>
      <c r="E434" s="134"/>
      <c r="F434" s="134"/>
      <c r="G434" s="134"/>
      <c r="H434" s="134"/>
      <c r="I434" s="134"/>
      <c r="J434" s="134"/>
      <c r="K434" s="134"/>
      <c r="L434" s="135"/>
      <c r="M434" s="135"/>
      <c r="N434" s="136"/>
      <c r="O434" s="137"/>
      <c r="P434" s="134"/>
      <c r="Q434" s="134"/>
      <c r="R434" s="134"/>
      <c r="S434" s="134"/>
      <c r="T434" s="134"/>
      <c r="U434" s="134"/>
      <c r="V434" s="134"/>
      <c r="W434" s="134"/>
      <c r="X434" s="134"/>
      <c r="Y434" s="134"/>
      <c r="Z434" s="134"/>
    </row>
    <row r="435" spans="1:26" ht="15.75" customHeight="1">
      <c r="A435" s="134"/>
      <c r="B435" s="134"/>
      <c r="C435" s="134"/>
      <c r="D435" s="134"/>
      <c r="E435" s="134"/>
      <c r="F435" s="134"/>
      <c r="G435" s="134"/>
      <c r="H435" s="134"/>
      <c r="I435" s="134"/>
      <c r="J435" s="134"/>
      <c r="K435" s="134"/>
      <c r="L435" s="135"/>
      <c r="M435" s="135"/>
      <c r="N435" s="136"/>
      <c r="O435" s="137"/>
      <c r="P435" s="134"/>
      <c r="Q435" s="134"/>
      <c r="R435" s="134"/>
      <c r="S435" s="134"/>
      <c r="T435" s="134"/>
      <c r="U435" s="134"/>
      <c r="V435" s="134"/>
      <c r="W435" s="134"/>
      <c r="X435" s="134"/>
      <c r="Y435" s="134"/>
      <c r="Z435" s="134"/>
    </row>
  </sheetData>
  <mergeCells count="381">
    <mergeCell ref="A24:A31"/>
    <mergeCell ref="C24:C31"/>
    <mergeCell ref="D24:D31"/>
    <mergeCell ref="E24:E31"/>
    <mergeCell ref="F24:F31"/>
    <mergeCell ref="F32:F39"/>
    <mergeCell ref="F75:F82"/>
    <mergeCell ref="C56:C63"/>
    <mergeCell ref="F56:F63"/>
    <mergeCell ref="F64:F71"/>
    <mergeCell ref="B24:B31"/>
    <mergeCell ref="B75:B82"/>
    <mergeCell ref="C75:C82"/>
    <mergeCell ref="D75:D82"/>
    <mergeCell ref="E75:E82"/>
    <mergeCell ref="D56:D63"/>
    <mergeCell ref="E56:E63"/>
    <mergeCell ref="D48:D55"/>
    <mergeCell ref="E48:E55"/>
    <mergeCell ref="F48:F55"/>
    <mergeCell ref="B32:B39"/>
    <mergeCell ref="C32:C39"/>
    <mergeCell ref="D32:D39"/>
    <mergeCell ref="E32:E39"/>
    <mergeCell ref="B21:B23"/>
    <mergeCell ref="C21:C23"/>
    <mergeCell ref="F21:F23"/>
    <mergeCell ref="D21:D23"/>
    <mergeCell ref="E21:E23"/>
    <mergeCell ref="B72:B74"/>
    <mergeCell ref="C72:C74"/>
    <mergeCell ref="D72:D74"/>
    <mergeCell ref="E72:E74"/>
    <mergeCell ref="F72:F74"/>
    <mergeCell ref="B64:B71"/>
    <mergeCell ref="C64:C71"/>
    <mergeCell ref="D64:D71"/>
    <mergeCell ref="E64:E71"/>
    <mergeCell ref="B56:B63"/>
    <mergeCell ref="B48:B55"/>
    <mergeCell ref="C48:C55"/>
    <mergeCell ref="C40:C47"/>
    <mergeCell ref="D40:D47"/>
    <mergeCell ref="E40:E47"/>
    <mergeCell ref="F40:F47"/>
    <mergeCell ref="B40:B47"/>
    <mergeCell ref="B169:B176"/>
    <mergeCell ref="B177:B184"/>
    <mergeCell ref="C188:C195"/>
    <mergeCell ref="D188:D195"/>
    <mergeCell ref="E188:E195"/>
    <mergeCell ref="F188:F195"/>
    <mergeCell ref="E169:E176"/>
    <mergeCell ref="F169:F176"/>
    <mergeCell ref="C153:C160"/>
    <mergeCell ref="D153:D160"/>
    <mergeCell ref="E153:E160"/>
    <mergeCell ref="F153:F160"/>
    <mergeCell ref="C177:C184"/>
    <mergeCell ref="D177:D184"/>
    <mergeCell ref="E177:E184"/>
    <mergeCell ref="F177:F184"/>
    <mergeCell ref="C169:C176"/>
    <mergeCell ref="D169:D176"/>
    <mergeCell ref="B204:B211"/>
    <mergeCell ref="C204:C211"/>
    <mergeCell ref="D204:D211"/>
    <mergeCell ref="E204:E211"/>
    <mergeCell ref="F204:F211"/>
    <mergeCell ref="B185:B187"/>
    <mergeCell ref="C185:C187"/>
    <mergeCell ref="D185:D187"/>
    <mergeCell ref="E185:E187"/>
    <mergeCell ref="B196:B203"/>
    <mergeCell ref="B188:B195"/>
    <mergeCell ref="J83:J90"/>
    <mergeCell ref="J137:J144"/>
    <mergeCell ref="C196:C203"/>
    <mergeCell ref="D196:D203"/>
    <mergeCell ref="E196:E203"/>
    <mergeCell ref="F196:F203"/>
    <mergeCell ref="F185:F187"/>
    <mergeCell ref="C102:C109"/>
    <mergeCell ref="D102:D109"/>
    <mergeCell ref="E102:E109"/>
    <mergeCell ref="F102:F109"/>
    <mergeCell ref="F110:F117"/>
    <mergeCell ref="E118:E125"/>
    <mergeCell ref="F118:F125"/>
    <mergeCell ref="I169:I176"/>
    <mergeCell ref="I177:I184"/>
    <mergeCell ref="I153:I160"/>
    <mergeCell ref="I102:I109"/>
    <mergeCell ref="D126:D128"/>
    <mergeCell ref="E126:E128"/>
    <mergeCell ref="J126:J128"/>
    <mergeCell ref="I127:I128"/>
    <mergeCell ref="D129:D136"/>
    <mergeCell ref="E129:E136"/>
    <mergeCell ref="B91:B98"/>
    <mergeCell ref="B99:B101"/>
    <mergeCell ref="B83:B90"/>
    <mergeCell ref="C83:C90"/>
    <mergeCell ref="D83:D90"/>
    <mergeCell ref="E83:E90"/>
    <mergeCell ref="F83:F90"/>
    <mergeCell ref="I75:I82"/>
    <mergeCell ref="J75:J82"/>
    <mergeCell ref="C91:C98"/>
    <mergeCell ref="D91:D98"/>
    <mergeCell ref="E91:E98"/>
    <mergeCell ref="F91:F98"/>
    <mergeCell ref="I91:I98"/>
    <mergeCell ref="J91:J98"/>
    <mergeCell ref="G99:I99"/>
    <mergeCell ref="C99:C101"/>
    <mergeCell ref="D99:D101"/>
    <mergeCell ref="E99:E101"/>
    <mergeCell ref="F99:F101"/>
    <mergeCell ref="J99:J101"/>
    <mergeCell ref="I100:I101"/>
    <mergeCell ref="G100:G101"/>
    <mergeCell ref="I83:I90"/>
    <mergeCell ref="O212:O219"/>
    <mergeCell ref="N196:N203"/>
    <mergeCell ref="O196:O203"/>
    <mergeCell ref="N204:N211"/>
    <mergeCell ref="O204:O211"/>
    <mergeCell ref="K188:K195"/>
    <mergeCell ref="L188:L195"/>
    <mergeCell ref="J188:J195"/>
    <mergeCell ref="K196:K203"/>
    <mergeCell ref="L196:L203"/>
    <mergeCell ref="M196:M203"/>
    <mergeCell ref="J196:J203"/>
    <mergeCell ref="K204:K211"/>
    <mergeCell ref="L204:L211"/>
    <mergeCell ref="J204:J211"/>
    <mergeCell ref="J212:J219"/>
    <mergeCell ref="K212:K219"/>
    <mergeCell ref="L212:L219"/>
    <mergeCell ref="M212:M219"/>
    <mergeCell ref="M204:M211"/>
    <mergeCell ref="I228:I235"/>
    <mergeCell ref="J228:J235"/>
    <mergeCell ref="M220:M227"/>
    <mergeCell ref="N220:N227"/>
    <mergeCell ref="D220:D227"/>
    <mergeCell ref="E220:E227"/>
    <mergeCell ref="I188:I195"/>
    <mergeCell ref="I220:I227"/>
    <mergeCell ref="I212:I219"/>
    <mergeCell ref="L228:L235"/>
    <mergeCell ref="M228:M235"/>
    <mergeCell ref="N228:N235"/>
    <mergeCell ref="N212:N219"/>
    <mergeCell ref="J220:J227"/>
    <mergeCell ref="K220:K227"/>
    <mergeCell ref="L220:L227"/>
    <mergeCell ref="K228:K235"/>
    <mergeCell ref="I204:I211"/>
    <mergeCell ref="I196:I203"/>
    <mergeCell ref="B220:B227"/>
    <mergeCell ref="B212:B219"/>
    <mergeCell ref="C212:C219"/>
    <mergeCell ref="D212:D219"/>
    <mergeCell ref="E212:E219"/>
    <mergeCell ref="F212:F219"/>
    <mergeCell ref="B228:B235"/>
    <mergeCell ref="C228:C235"/>
    <mergeCell ref="D228:D235"/>
    <mergeCell ref="E228:E235"/>
    <mergeCell ref="F228:F235"/>
    <mergeCell ref="C220:C227"/>
    <mergeCell ref="F220:F227"/>
    <mergeCell ref="M185:M187"/>
    <mergeCell ref="N185:N187"/>
    <mergeCell ref="B145:B152"/>
    <mergeCell ref="C145:C152"/>
    <mergeCell ref="D145:D152"/>
    <mergeCell ref="E145:E152"/>
    <mergeCell ref="F145:F152"/>
    <mergeCell ref="K145:K152"/>
    <mergeCell ref="L145:L152"/>
    <mergeCell ref="M145:M152"/>
    <mergeCell ref="N145:N152"/>
    <mergeCell ref="G186:G187"/>
    <mergeCell ref="H186:H187"/>
    <mergeCell ref="B161:B168"/>
    <mergeCell ref="C161:C168"/>
    <mergeCell ref="D161:D168"/>
    <mergeCell ref="E161:E168"/>
    <mergeCell ref="F161:F168"/>
    <mergeCell ref="B153:B160"/>
    <mergeCell ref="J169:J176"/>
    <mergeCell ref="I161:I168"/>
    <mergeCell ref="G185:I185"/>
    <mergeCell ref="J185:J187"/>
    <mergeCell ref="I186:I187"/>
    <mergeCell ref="K185:K187"/>
    <mergeCell ref="L185:L187"/>
    <mergeCell ref="J177:J184"/>
    <mergeCell ref="G127:G128"/>
    <mergeCell ref="J161:J168"/>
    <mergeCell ref="J153:J160"/>
    <mergeCell ref="K126:K128"/>
    <mergeCell ref="I145:I152"/>
    <mergeCell ref="J145:J152"/>
    <mergeCell ref="I129:I136"/>
    <mergeCell ref="H127:H128"/>
    <mergeCell ref="K129:K136"/>
    <mergeCell ref="J129:J136"/>
    <mergeCell ref="K137:K144"/>
    <mergeCell ref="O137:O144"/>
    <mergeCell ref="C118:C125"/>
    <mergeCell ref="D118:D125"/>
    <mergeCell ref="I118:I125"/>
    <mergeCell ref="J118:J125"/>
    <mergeCell ref="K118:K125"/>
    <mergeCell ref="L118:L125"/>
    <mergeCell ref="M118:M125"/>
    <mergeCell ref="I137:I144"/>
    <mergeCell ref="L129:L136"/>
    <mergeCell ref="L126:L128"/>
    <mergeCell ref="G126:I126"/>
    <mergeCell ref="E110:E117"/>
    <mergeCell ref="B137:B144"/>
    <mergeCell ref="C137:C144"/>
    <mergeCell ref="D137:D144"/>
    <mergeCell ref="E137:E144"/>
    <mergeCell ref="F137:F144"/>
    <mergeCell ref="F126:F128"/>
    <mergeCell ref="B129:B136"/>
    <mergeCell ref="C129:C136"/>
    <mergeCell ref="F129:F136"/>
    <mergeCell ref="B126:B128"/>
    <mergeCell ref="C126:C128"/>
    <mergeCell ref="B102:B109"/>
    <mergeCell ref="B118:B125"/>
    <mergeCell ref="N99:N101"/>
    <mergeCell ref="O99:O101"/>
    <mergeCell ref="N102:N109"/>
    <mergeCell ref="O102:O109"/>
    <mergeCell ref="N110:N117"/>
    <mergeCell ref="O110:O117"/>
    <mergeCell ref="K99:K101"/>
    <mergeCell ref="K102:K109"/>
    <mergeCell ref="H100:H101"/>
    <mergeCell ref="K110:K117"/>
    <mergeCell ref="L110:L117"/>
    <mergeCell ref="I110:I117"/>
    <mergeCell ref="J110:J117"/>
    <mergeCell ref="L99:L101"/>
    <mergeCell ref="M99:M101"/>
    <mergeCell ref="M110:M117"/>
    <mergeCell ref="L102:L109"/>
    <mergeCell ref="M102:M109"/>
    <mergeCell ref="J102:J109"/>
    <mergeCell ref="B110:B117"/>
    <mergeCell ref="C110:C117"/>
    <mergeCell ref="D110:D117"/>
    <mergeCell ref="M48:M55"/>
    <mergeCell ref="N48:N55"/>
    <mergeCell ref="O48:O55"/>
    <mergeCell ref="I48:I55"/>
    <mergeCell ref="J48:J55"/>
    <mergeCell ref="N40:N47"/>
    <mergeCell ref="O40:O47"/>
    <mergeCell ref="M40:M47"/>
    <mergeCell ref="K32:K39"/>
    <mergeCell ref="L32:L39"/>
    <mergeCell ref="M32:M39"/>
    <mergeCell ref="N32:N39"/>
    <mergeCell ref="K40:K47"/>
    <mergeCell ref="L40:L47"/>
    <mergeCell ref="K48:K55"/>
    <mergeCell ref="L48:L55"/>
    <mergeCell ref="I40:I47"/>
    <mergeCell ref="J40:J47"/>
    <mergeCell ref="L24:L31"/>
    <mergeCell ref="M24:M31"/>
    <mergeCell ref="N24:N31"/>
    <mergeCell ref="O24:O31"/>
    <mergeCell ref="O32:O39"/>
    <mergeCell ref="J24:J31"/>
    <mergeCell ref="J21:J23"/>
    <mergeCell ref="K21:K23"/>
    <mergeCell ref="L21:L23"/>
    <mergeCell ref="M21:M23"/>
    <mergeCell ref="N21:N23"/>
    <mergeCell ref="O21:O23"/>
    <mergeCell ref="F13:J14"/>
    <mergeCell ref="F15:J15"/>
    <mergeCell ref="C18:K18"/>
    <mergeCell ref="C19:K19"/>
    <mergeCell ref="I32:I39"/>
    <mergeCell ref="J32:J39"/>
    <mergeCell ref="G21:I21"/>
    <mergeCell ref="G22:G23"/>
    <mergeCell ref="H22:H23"/>
    <mergeCell ref="I22:I23"/>
    <mergeCell ref="I24:I31"/>
    <mergeCell ref="K24:K31"/>
    <mergeCell ref="E13:E14"/>
    <mergeCell ref="G73:G74"/>
    <mergeCell ref="H73:H74"/>
    <mergeCell ref="I56:I63"/>
    <mergeCell ref="I64:I71"/>
    <mergeCell ref="L75:L82"/>
    <mergeCell ref="L56:L63"/>
    <mergeCell ref="M56:M63"/>
    <mergeCell ref="N56:N63"/>
    <mergeCell ref="O56:O63"/>
    <mergeCell ref="J56:J63"/>
    <mergeCell ref="O64:O71"/>
    <mergeCell ref="J64:J71"/>
    <mergeCell ref="K56:K63"/>
    <mergeCell ref="L64:L71"/>
    <mergeCell ref="K64:K71"/>
    <mergeCell ref="M64:M71"/>
    <mergeCell ref="N64:N71"/>
    <mergeCell ref="G72:I72"/>
    <mergeCell ref="J72:J74"/>
    <mergeCell ref="I73:I74"/>
    <mergeCell ref="K91:K98"/>
    <mergeCell ref="K83:K90"/>
    <mergeCell ref="K75:K82"/>
    <mergeCell ref="K72:K74"/>
    <mergeCell ref="L72:L74"/>
    <mergeCell ref="L83:L90"/>
    <mergeCell ref="M83:M90"/>
    <mergeCell ref="M75:M82"/>
    <mergeCell ref="N75:N82"/>
    <mergeCell ref="N169:N176"/>
    <mergeCell ref="L91:L98"/>
    <mergeCell ref="M91:M98"/>
    <mergeCell ref="N91:N98"/>
    <mergeCell ref="O91:O98"/>
    <mergeCell ref="N83:N90"/>
    <mergeCell ref="M72:M74"/>
    <mergeCell ref="N72:N74"/>
    <mergeCell ref="O72:O74"/>
    <mergeCell ref="O75:O82"/>
    <mergeCell ref="O83:O90"/>
    <mergeCell ref="O145:O152"/>
    <mergeCell ref="O169:O176"/>
    <mergeCell ref="N118:N125"/>
    <mergeCell ref="O118:O125"/>
    <mergeCell ref="M126:M128"/>
    <mergeCell ref="N126:N128"/>
    <mergeCell ref="O126:O128"/>
    <mergeCell ref="N137:N144"/>
    <mergeCell ref="L137:L144"/>
    <mergeCell ref="M137:M144"/>
    <mergeCell ref="M129:M136"/>
    <mergeCell ref="N129:N136"/>
    <mergeCell ref="O129:O136"/>
    <mergeCell ref="O177:O184"/>
    <mergeCell ref="O228:O235"/>
    <mergeCell ref="O220:O227"/>
    <mergeCell ref="O185:O187"/>
    <mergeCell ref="O188:O195"/>
    <mergeCell ref="M153:M160"/>
    <mergeCell ref="N153:N160"/>
    <mergeCell ref="K161:K168"/>
    <mergeCell ref="L161:L168"/>
    <mergeCell ref="M161:M168"/>
    <mergeCell ref="N161:N168"/>
    <mergeCell ref="O161:O168"/>
    <mergeCell ref="K153:K160"/>
    <mergeCell ref="L153:L160"/>
    <mergeCell ref="O153:O160"/>
    <mergeCell ref="K177:K184"/>
    <mergeCell ref="L177:L184"/>
    <mergeCell ref="M177:M184"/>
    <mergeCell ref="N177:N184"/>
    <mergeCell ref="M188:M195"/>
    <mergeCell ref="N188:N195"/>
    <mergeCell ref="K169:K176"/>
    <mergeCell ref="L169:L176"/>
    <mergeCell ref="M169:M176"/>
  </mergeCells>
  <dataValidations count="1">
    <dataValidation type="list" allowBlank="1" showErrorMessage="1" sqref="F24 J24 F32 J228 F40 J153 F48 J48 J204 F56 F64 J64 F75 J75 F83 J196 F91 J91 F102 J83 F110 J32 F118 J118 F129 J40 F137 J137 F145 J145 F153 J110 F161 J129 F169 J102 F177 J56 F188 J188 F196 J212 F204 J169 F212 J161 F220 J220 F228 J177" xr:uid="{00000000-0002-0000-0200-000000000000}">
      <formula1>"1.0,2.0,3.0"</formula1>
    </dataValidation>
  </dataValidations>
  <hyperlinks>
    <hyperlink ref="H66" r:id="rId1" display="https://vuv.minjusticia.gov.co/Publico/IndexWebPQRS. " xr:uid="{A7F68451-3D23-4F2E-BCF7-CC5402B08ADB}"/>
  </hyperlinks>
  <pageMargins left="0.7" right="0.7" top="0.75" bottom="0.75" header="0" footer="0"/>
  <pageSetup orientation="portrait"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83A343"/>
  </sheetPr>
  <dimension ref="A1:Z360"/>
  <sheetViews>
    <sheetView showGridLines="0" topLeftCell="A94" zoomScale="55" zoomScaleNormal="55" workbookViewId="0">
      <selection activeCell="I94" sqref="I94:I101"/>
    </sheetView>
  </sheetViews>
  <sheetFormatPr baseColWidth="10" defaultColWidth="14.453125" defaultRowHeight="15" customHeight="1"/>
  <cols>
    <col min="1" max="1" width="2.453125" customWidth="1"/>
    <col min="2" max="2" width="3.453125" hidden="1" customWidth="1"/>
    <col min="3" max="4" width="42.453125" customWidth="1"/>
    <col min="5" max="5" width="50.453125" customWidth="1"/>
    <col min="6" max="6" width="7.453125" customWidth="1"/>
    <col min="7" max="7" width="3.453125" customWidth="1"/>
    <col min="8" max="8" width="37" customWidth="1"/>
    <col min="9" max="9" width="68.7265625" customWidth="1"/>
    <col min="10" max="10" width="7.453125" customWidth="1"/>
    <col min="11" max="11" width="16.1796875" customWidth="1"/>
    <col min="12" max="12" width="4.7265625" customWidth="1"/>
    <col min="13" max="13" width="7.453125" customWidth="1"/>
    <col min="14" max="15" width="6.26953125" customWidth="1"/>
    <col min="16" max="26" width="3.1796875" customWidth="1"/>
  </cols>
  <sheetData>
    <row r="1" spans="1:26" ht="22.5" customHeight="1">
      <c r="A1" s="134"/>
      <c r="B1" s="134"/>
      <c r="C1" s="134"/>
      <c r="D1" s="134"/>
      <c r="E1" s="134"/>
      <c r="F1" s="134"/>
      <c r="G1" s="134"/>
      <c r="H1" s="134"/>
      <c r="I1" s="134"/>
      <c r="J1" s="134"/>
      <c r="K1" s="134"/>
      <c r="L1" s="41"/>
      <c r="M1" s="41"/>
      <c r="N1" s="42"/>
      <c r="O1" s="43"/>
      <c r="P1" s="140"/>
      <c r="Q1" s="134"/>
      <c r="R1" s="134"/>
      <c r="S1" s="134"/>
      <c r="T1" s="134"/>
      <c r="U1" s="134"/>
      <c r="V1" s="134"/>
      <c r="W1" s="134"/>
      <c r="X1" s="134"/>
      <c r="Y1" s="134"/>
      <c r="Z1" s="134"/>
    </row>
    <row r="2" spans="1:26" ht="22.5" customHeight="1">
      <c r="A2" s="134"/>
      <c r="B2" s="134"/>
      <c r="C2" s="134"/>
      <c r="D2" s="134"/>
      <c r="E2" s="134"/>
      <c r="F2" s="134"/>
      <c r="G2" s="134"/>
      <c r="H2" s="134"/>
      <c r="I2" s="134"/>
      <c r="J2" s="134"/>
      <c r="K2" s="134"/>
      <c r="L2" s="41"/>
      <c r="M2" s="41"/>
      <c r="N2" s="42"/>
      <c r="O2" s="43"/>
      <c r="P2" s="140"/>
      <c r="Q2" s="134"/>
      <c r="R2" s="134"/>
      <c r="S2" s="134"/>
      <c r="T2" s="134"/>
      <c r="U2" s="134"/>
      <c r="V2" s="134"/>
      <c r="W2" s="134"/>
      <c r="X2" s="134"/>
      <c r="Y2" s="134"/>
      <c r="Z2" s="134"/>
    </row>
    <row r="3" spans="1:26" ht="22.5" customHeight="1">
      <c r="A3" s="134"/>
      <c r="B3" s="134"/>
      <c r="C3" s="134"/>
      <c r="D3" s="134"/>
      <c r="E3" s="134"/>
      <c r="F3" s="134"/>
      <c r="G3" s="134"/>
      <c r="H3" s="134"/>
      <c r="I3" s="134"/>
      <c r="J3" s="134"/>
      <c r="K3" s="134"/>
      <c r="L3" s="41"/>
      <c r="M3" s="41"/>
      <c r="N3" s="42"/>
      <c r="O3" s="43"/>
      <c r="P3" s="140"/>
      <c r="Q3" s="134"/>
      <c r="R3" s="134"/>
      <c r="S3" s="134"/>
      <c r="T3" s="134"/>
      <c r="U3" s="134"/>
      <c r="V3" s="134"/>
      <c r="W3" s="134"/>
      <c r="X3" s="134"/>
      <c r="Y3" s="134"/>
      <c r="Z3" s="134"/>
    </row>
    <row r="4" spans="1:26" ht="22.5" customHeight="1">
      <c r="A4" s="134"/>
      <c r="B4" s="134"/>
      <c r="C4" s="134"/>
      <c r="D4" s="134"/>
      <c r="E4" s="134"/>
      <c r="F4" s="134"/>
      <c r="G4" s="134"/>
      <c r="H4" s="134"/>
      <c r="I4" s="134"/>
      <c r="J4" s="134"/>
      <c r="K4" s="134"/>
      <c r="L4" s="41"/>
      <c r="M4" s="41"/>
      <c r="N4" s="42"/>
      <c r="O4" s="43"/>
      <c r="P4" s="140"/>
      <c r="Q4" s="134"/>
      <c r="R4" s="134"/>
      <c r="S4" s="134"/>
      <c r="T4" s="134"/>
      <c r="U4" s="134"/>
      <c r="V4" s="134"/>
      <c r="W4" s="134"/>
      <c r="X4" s="134"/>
      <c r="Y4" s="134"/>
      <c r="Z4" s="134"/>
    </row>
    <row r="5" spans="1:26" ht="9.75" customHeight="1">
      <c r="A5" s="134"/>
      <c r="B5" s="134"/>
      <c r="C5" s="134"/>
      <c r="D5" s="134"/>
      <c r="E5" s="134"/>
      <c r="F5" s="134"/>
      <c r="G5" s="134"/>
      <c r="H5" s="134"/>
      <c r="I5" s="134"/>
      <c r="J5" s="134"/>
      <c r="K5" s="134"/>
      <c r="L5" s="41"/>
      <c r="M5" s="41"/>
      <c r="N5" s="42"/>
      <c r="O5" s="43"/>
      <c r="P5" s="140"/>
      <c r="Q5" s="134"/>
      <c r="R5" s="134"/>
      <c r="S5" s="134"/>
      <c r="T5" s="134"/>
      <c r="U5" s="134"/>
      <c r="V5" s="134"/>
      <c r="W5" s="134"/>
      <c r="X5" s="134"/>
      <c r="Y5" s="134"/>
      <c r="Z5" s="134"/>
    </row>
    <row r="6" spans="1:26" ht="31.5" customHeight="1">
      <c r="A6" s="134"/>
      <c r="B6" s="134"/>
      <c r="C6" s="134"/>
      <c r="D6" s="134"/>
      <c r="E6" s="134"/>
      <c r="F6" s="134"/>
      <c r="G6" s="134"/>
      <c r="H6" s="134"/>
      <c r="I6" s="134"/>
      <c r="J6" s="134"/>
      <c r="K6" s="134"/>
      <c r="L6" s="41"/>
      <c r="M6" s="41"/>
      <c r="N6" s="42"/>
      <c r="O6" s="43"/>
      <c r="P6" s="140"/>
      <c r="Q6" s="134"/>
      <c r="R6" s="134"/>
      <c r="S6" s="134"/>
      <c r="T6" s="134"/>
      <c r="U6" s="134"/>
      <c r="V6" s="134"/>
      <c r="W6" s="134"/>
      <c r="X6" s="134"/>
      <c r="Y6" s="134"/>
      <c r="Z6" s="134"/>
    </row>
    <row r="7" spans="1:26" ht="30.75" customHeight="1">
      <c r="A7" s="134"/>
      <c r="B7" s="134"/>
      <c r="C7" s="134"/>
      <c r="D7" s="134"/>
      <c r="E7" s="141"/>
      <c r="F7" s="141"/>
      <c r="G7" s="134"/>
      <c r="H7" s="134"/>
      <c r="I7" s="134"/>
      <c r="J7" s="134"/>
      <c r="K7" s="134"/>
      <c r="L7" s="41"/>
      <c r="M7" s="41"/>
      <c r="N7" s="42"/>
      <c r="O7" s="43"/>
      <c r="P7" s="140"/>
      <c r="Q7" s="134"/>
      <c r="R7" s="134"/>
      <c r="S7" s="134"/>
      <c r="T7" s="134"/>
      <c r="U7" s="134"/>
      <c r="V7" s="134"/>
      <c r="W7" s="134"/>
      <c r="X7" s="134"/>
      <c r="Y7" s="134"/>
      <c r="Z7" s="134"/>
    </row>
    <row r="8" spans="1:26" ht="20.25" customHeight="1">
      <c r="A8" s="134"/>
      <c r="B8" s="134"/>
      <c r="C8" s="134"/>
      <c r="D8" s="134"/>
      <c r="E8" s="134"/>
      <c r="F8" s="134"/>
      <c r="G8" s="134"/>
      <c r="H8" s="134"/>
      <c r="I8" s="134"/>
      <c r="J8" s="134"/>
      <c r="K8" s="134"/>
      <c r="L8" s="41"/>
      <c r="M8" s="41"/>
      <c r="N8" s="42"/>
      <c r="O8" s="43"/>
      <c r="P8" s="140"/>
      <c r="Q8" s="134"/>
      <c r="R8" s="134"/>
      <c r="S8" s="134"/>
      <c r="T8" s="134"/>
      <c r="U8" s="134"/>
      <c r="V8" s="134"/>
      <c r="W8" s="134"/>
      <c r="X8" s="134"/>
      <c r="Y8" s="134"/>
      <c r="Z8" s="134"/>
    </row>
    <row r="9" spans="1:26" ht="9.75" customHeight="1">
      <c r="A9" s="134"/>
      <c r="B9" s="134"/>
      <c r="C9" s="134"/>
      <c r="D9" s="134"/>
      <c r="E9" s="134"/>
      <c r="F9" s="134"/>
      <c r="G9" s="134"/>
      <c r="H9" s="134"/>
      <c r="I9" s="134"/>
      <c r="J9" s="134"/>
      <c r="K9" s="134"/>
      <c r="L9" s="41"/>
      <c r="M9" s="41"/>
      <c r="N9" s="42"/>
      <c r="O9" s="43"/>
      <c r="P9" s="140"/>
      <c r="Q9" s="134"/>
      <c r="R9" s="134"/>
      <c r="S9" s="134"/>
      <c r="T9" s="134"/>
      <c r="U9" s="134"/>
      <c r="V9" s="134"/>
      <c r="W9" s="134"/>
      <c r="X9" s="134"/>
      <c r="Y9" s="134"/>
      <c r="Z9" s="134"/>
    </row>
    <row r="10" spans="1:26" ht="19.5" customHeight="1">
      <c r="A10" s="134"/>
      <c r="B10" s="134"/>
      <c r="C10" s="439" t="s">
        <v>234</v>
      </c>
      <c r="D10" s="324"/>
      <c r="E10" s="324"/>
      <c r="F10" s="324"/>
      <c r="G10" s="324"/>
      <c r="H10" s="324"/>
      <c r="I10" s="324"/>
      <c r="J10" s="324"/>
      <c r="K10" s="324"/>
      <c r="L10" s="41"/>
      <c r="M10" s="41"/>
      <c r="N10" s="42"/>
      <c r="O10" s="43"/>
      <c r="P10" s="140"/>
      <c r="Q10" s="134"/>
      <c r="R10" s="134"/>
      <c r="S10" s="134"/>
      <c r="T10" s="134"/>
      <c r="U10" s="134"/>
      <c r="V10" s="134"/>
      <c r="W10" s="134"/>
      <c r="X10" s="134"/>
      <c r="Y10" s="134"/>
      <c r="Z10" s="134"/>
    </row>
    <row r="11" spans="1:26" ht="71.25" customHeight="1">
      <c r="A11" s="134"/>
      <c r="B11" s="134"/>
      <c r="C11" s="365" t="s">
        <v>235</v>
      </c>
      <c r="D11" s="324"/>
      <c r="E11" s="324"/>
      <c r="F11" s="324"/>
      <c r="G11" s="324"/>
      <c r="H11" s="324"/>
      <c r="I11" s="324"/>
      <c r="J11" s="324"/>
      <c r="K11" s="324"/>
      <c r="L11" s="41"/>
      <c r="M11" s="41"/>
      <c r="N11" s="42"/>
      <c r="O11" s="43"/>
      <c r="P11" s="140"/>
      <c r="Q11" s="134"/>
      <c r="R11" s="134"/>
      <c r="S11" s="134"/>
      <c r="T11" s="134"/>
      <c r="U11" s="134"/>
      <c r="V11" s="134"/>
      <c r="W11" s="134"/>
      <c r="X11" s="134"/>
      <c r="Y11" s="134"/>
      <c r="Z11" s="134"/>
    </row>
    <row r="12" spans="1:26" ht="9.75" customHeight="1">
      <c r="A12" s="134"/>
      <c r="B12" s="134"/>
      <c r="C12" s="139"/>
      <c r="D12" s="139"/>
      <c r="E12" s="134"/>
      <c r="F12" s="184"/>
      <c r="G12" s="134"/>
      <c r="H12" s="134"/>
      <c r="I12" s="134"/>
      <c r="J12" s="134"/>
      <c r="K12" s="134"/>
      <c r="L12" s="41"/>
      <c r="M12" s="41"/>
      <c r="N12" s="42"/>
      <c r="O12" s="43"/>
      <c r="P12" s="140"/>
      <c r="Q12" s="134"/>
      <c r="R12" s="134"/>
      <c r="S12" s="134"/>
      <c r="T12" s="134"/>
      <c r="U12" s="134"/>
      <c r="V12" s="134"/>
      <c r="W12" s="134"/>
      <c r="X12" s="134"/>
      <c r="Y12" s="134"/>
      <c r="Z12" s="134"/>
    </row>
    <row r="13" spans="1:26" ht="36.75" customHeight="1">
      <c r="A13" s="134"/>
      <c r="B13" s="467" t="s">
        <v>111</v>
      </c>
      <c r="C13" s="465" t="s">
        <v>236</v>
      </c>
      <c r="D13" s="442" t="s">
        <v>8</v>
      </c>
      <c r="E13" s="442" t="s">
        <v>237</v>
      </c>
      <c r="F13" s="422" t="s">
        <v>238</v>
      </c>
      <c r="G13" s="440" t="s">
        <v>115</v>
      </c>
      <c r="H13" s="370"/>
      <c r="I13" s="370"/>
      <c r="J13" s="422" t="s">
        <v>239</v>
      </c>
      <c r="K13" s="422" t="s">
        <v>149</v>
      </c>
      <c r="L13" s="429"/>
      <c r="M13" s="429"/>
      <c r="N13" s="437"/>
      <c r="O13" s="435"/>
      <c r="P13" s="436"/>
      <c r="Q13" s="134"/>
      <c r="R13" s="134"/>
      <c r="S13" s="134"/>
      <c r="T13" s="134"/>
      <c r="U13" s="134"/>
      <c r="V13" s="134"/>
      <c r="W13" s="134"/>
      <c r="X13" s="134"/>
      <c r="Y13" s="134"/>
      <c r="Z13" s="134"/>
    </row>
    <row r="14" spans="1:26" ht="29.25" customHeight="1">
      <c r="A14" s="134"/>
      <c r="B14" s="347"/>
      <c r="C14" s="347"/>
      <c r="D14" s="347"/>
      <c r="E14" s="347"/>
      <c r="F14" s="347"/>
      <c r="G14" s="441" t="s">
        <v>13</v>
      </c>
      <c r="H14" s="442" t="s">
        <v>15</v>
      </c>
      <c r="I14" s="442" t="s">
        <v>118</v>
      </c>
      <c r="J14" s="347"/>
      <c r="K14" s="347"/>
      <c r="L14" s="304"/>
      <c r="M14" s="304"/>
      <c r="N14" s="304"/>
      <c r="O14" s="304"/>
      <c r="P14" s="304"/>
      <c r="Q14" s="134"/>
      <c r="R14" s="134"/>
      <c r="S14" s="134"/>
      <c r="T14" s="134"/>
      <c r="U14" s="134"/>
      <c r="V14" s="134"/>
      <c r="W14" s="134"/>
      <c r="X14" s="134"/>
      <c r="Y14" s="134"/>
      <c r="Z14" s="134"/>
    </row>
    <row r="15" spans="1:26" ht="99.75" customHeight="1" thickBot="1">
      <c r="A15" s="134"/>
      <c r="B15" s="347"/>
      <c r="C15" s="347"/>
      <c r="D15" s="361"/>
      <c r="E15" s="361"/>
      <c r="F15" s="347"/>
      <c r="G15" s="347"/>
      <c r="H15" s="361"/>
      <c r="I15" s="361"/>
      <c r="J15" s="347"/>
      <c r="K15" s="347"/>
      <c r="L15" s="304"/>
      <c r="M15" s="304"/>
      <c r="N15" s="304"/>
      <c r="O15" s="304"/>
      <c r="P15" s="304"/>
      <c r="Q15" s="134"/>
      <c r="R15" s="134"/>
      <c r="S15" s="134"/>
      <c r="T15" s="134"/>
      <c r="U15" s="134"/>
      <c r="V15" s="134"/>
      <c r="W15" s="134"/>
      <c r="X15" s="134"/>
      <c r="Y15" s="134"/>
      <c r="Z15" s="134"/>
    </row>
    <row r="16" spans="1:26" ht="54.75" customHeight="1">
      <c r="A16" s="134"/>
      <c r="B16" s="376" t="str">
        <f>+LEFT(C16,3)</f>
        <v>6.1</v>
      </c>
      <c r="C16" s="468" t="s">
        <v>240</v>
      </c>
      <c r="D16" s="471" t="s">
        <v>241</v>
      </c>
      <c r="E16" s="452" t="s">
        <v>242</v>
      </c>
      <c r="F16" s="446">
        <v>3</v>
      </c>
      <c r="G16" s="191">
        <v>1</v>
      </c>
      <c r="H16" s="237" t="s">
        <v>243</v>
      </c>
      <c r="I16" s="443" t="s">
        <v>718</v>
      </c>
      <c r="J16" s="446">
        <v>3</v>
      </c>
      <c r="K16" s="426" t="str">
        <f>+IF(OR(ISBLANK(F16),ISBLANK(J16)),"",IF(OR(AND(F16=1,J16=1),AND(F16=1,J16=2),AND(F16=1,J16=3)),"Deficiencia de control mayor (diseño y ejecución)",IF(OR(AND(F16=2,J16=2),AND(F16=3,J16=1),AND(F16=3,J16=2),AND(F16=2,J16=1)),"Deficiencia de control (diseño o ejecución)",IF(AND(F16=2,J16=3),"Oportunidad de mejora","Mantenimiento del control"))))</f>
        <v>Mantenimiento del control</v>
      </c>
      <c r="L16" s="327">
        <f>+IF(K16="",75,IF(K16="Deficiencia de control mayor (diseño y ejecución)",80,IF(K16="Deficiencia de control (diseño o ejecución)",100,IF(K16="Oportunidad de mejora",120,140))))</f>
        <v>140</v>
      </c>
      <c r="M16" s="432">
        <v>1.7896000000000001</v>
      </c>
      <c r="N16" s="433">
        <f>+L16+M16</f>
        <v>141.78960000000001</v>
      </c>
      <c r="O16" s="43"/>
      <c r="P16" s="434"/>
      <c r="Q16" s="134"/>
      <c r="R16" s="134"/>
      <c r="S16" s="134"/>
      <c r="T16" s="134"/>
      <c r="U16" s="134"/>
      <c r="V16" s="134"/>
      <c r="W16" s="134"/>
      <c r="X16" s="134"/>
      <c r="Y16" s="134"/>
      <c r="Z16" s="134"/>
    </row>
    <row r="17" spans="1:26" ht="49.5" customHeight="1">
      <c r="A17" s="134"/>
      <c r="B17" s="377"/>
      <c r="C17" s="469"/>
      <c r="D17" s="447"/>
      <c r="E17" s="453"/>
      <c r="F17" s="447"/>
      <c r="G17" s="188">
        <v>2</v>
      </c>
      <c r="H17" s="239" t="s">
        <v>244</v>
      </c>
      <c r="I17" s="444"/>
      <c r="J17" s="447"/>
      <c r="K17" s="427"/>
      <c r="L17" s="324"/>
      <c r="M17" s="304"/>
      <c r="N17" s="304"/>
      <c r="O17" s="43"/>
      <c r="P17" s="304"/>
      <c r="Q17" s="134"/>
      <c r="R17" s="134"/>
      <c r="S17" s="134"/>
      <c r="T17" s="134"/>
      <c r="U17" s="134"/>
      <c r="V17" s="134"/>
      <c r="W17" s="134"/>
      <c r="X17" s="134"/>
      <c r="Y17" s="134"/>
      <c r="Z17" s="134"/>
    </row>
    <row r="18" spans="1:26" ht="56">
      <c r="A18" s="134"/>
      <c r="B18" s="377"/>
      <c r="C18" s="469"/>
      <c r="D18" s="447"/>
      <c r="E18" s="453"/>
      <c r="F18" s="447"/>
      <c r="G18" s="188">
        <v>3</v>
      </c>
      <c r="H18" s="239" t="s">
        <v>245</v>
      </c>
      <c r="I18" s="444"/>
      <c r="J18" s="447"/>
      <c r="K18" s="427"/>
      <c r="L18" s="324"/>
      <c r="M18" s="304"/>
      <c r="N18" s="304"/>
      <c r="O18" s="43"/>
      <c r="P18" s="304"/>
      <c r="Q18" s="134"/>
      <c r="R18" s="134"/>
      <c r="S18" s="134"/>
      <c r="T18" s="134"/>
      <c r="U18" s="134"/>
      <c r="V18" s="134"/>
      <c r="W18" s="134"/>
      <c r="X18" s="134"/>
      <c r="Y18" s="134"/>
      <c r="Z18" s="134"/>
    </row>
    <row r="19" spans="1:26" ht="74.150000000000006" customHeight="1">
      <c r="A19" s="134"/>
      <c r="B19" s="377"/>
      <c r="C19" s="469"/>
      <c r="D19" s="447"/>
      <c r="E19" s="453"/>
      <c r="F19" s="447"/>
      <c r="G19" s="188">
        <v>4</v>
      </c>
      <c r="H19" s="239" t="s">
        <v>246</v>
      </c>
      <c r="I19" s="444"/>
      <c r="J19" s="447"/>
      <c r="K19" s="427"/>
      <c r="L19" s="324"/>
      <c r="M19" s="304"/>
      <c r="N19" s="304"/>
      <c r="O19" s="43"/>
      <c r="P19" s="304"/>
      <c r="Q19" s="134"/>
      <c r="R19" s="134"/>
      <c r="S19" s="134"/>
      <c r="T19" s="134"/>
      <c r="U19" s="134"/>
      <c r="V19" s="134"/>
      <c r="W19" s="134"/>
      <c r="X19" s="134"/>
      <c r="Y19" s="134"/>
      <c r="Z19" s="134"/>
    </row>
    <row r="20" spans="1:26" ht="64.5" customHeight="1">
      <c r="A20" s="134"/>
      <c r="B20" s="377"/>
      <c r="C20" s="469"/>
      <c r="D20" s="447"/>
      <c r="E20" s="453"/>
      <c r="F20" s="447"/>
      <c r="G20" s="188">
        <v>5</v>
      </c>
      <c r="H20" s="239" t="s">
        <v>722</v>
      </c>
      <c r="I20" s="444"/>
      <c r="J20" s="447"/>
      <c r="K20" s="427"/>
      <c r="L20" s="324"/>
      <c r="M20" s="304"/>
      <c r="N20" s="304"/>
      <c r="O20" s="43"/>
      <c r="P20" s="304"/>
      <c r="Q20" s="134"/>
      <c r="R20" s="134"/>
      <c r="S20" s="134"/>
      <c r="T20" s="134"/>
      <c r="U20" s="134"/>
      <c r="V20" s="134"/>
      <c r="W20" s="134"/>
      <c r="X20" s="134"/>
      <c r="Y20" s="134"/>
      <c r="Z20" s="134"/>
    </row>
    <row r="21" spans="1:26" ht="70.5" customHeight="1">
      <c r="A21" s="134"/>
      <c r="B21" s="377"/>
      <c r="C21" s="469"/>
      <c r="D21" s="447"/>
      <c r="E21" s="453"/>
      <c r="F21" s="447"/>
      <c r="G21" s="188">
        <v>6</v>
      </c>
      <c r="H21" s="239" t="s">
        <v>699</v>
      </c>
      <c r="I21" s="444"/>
      <c r="J21" s="447"/>
      <c r="K21" s="427"/>
      <c r="L21" s="324"/>
      <c r="M21" s="304"/>
      <c r="N21" s="304"/>
      <c r="O21" s="43"/>
      <c r="P21" s="304"/>
      <c r="Q21" s="134"/>
      <c r="R21" s="134"/>
      <c r="S21" s="134"/>
      <c r="T21" s="134"/>
      <c r="U21" s="134"/>
      <c r="V21" s="134"/>
      <c r="W21" s="134"/>
      <c r="X21" s="134"/>
      <c r="Y21" s="134"/>
      <c r="Z21" s="134"/>
    </row>
    <row r="22" spans="1:26" ht="15.75" customHeight="1">
      <c r="A22" s="134"/>
      <c r="B22" s="377"/>
      <c r="C22" s="469"/>
      <c r="D22" s="447"/>
      <c r="E22" s="453"/>
      <c r="F22" s="447"/>
      <c r="G22" s="188">
        <v>7</v>
      </c>
      <c r="H22" s="240"/>
      <c r="I22" s="444"/>
      <c r="J22" s="447"/>
      <c r="K22" s="427"/>
      <c r="L22" s="324"/>
      <c r="M22" s="304"/>
      <c r="N22" s="304"/>
      <c r="O22" s="43"/>
      <c r="P22" s="304"/>
      <c r="Q22" s="134"/>
      <c r="R22" s="134"/>
      <c r="S22" s="134"/>
      <c r="T22" s="134"/>
      <c r="U22" s="134"/>
      <c r="V22" s="134"/>
      <c r="W22" s="134"/>
      <c r="X22" s="134"/>
      <c r="Y22" s="134"/>
      <c r="Z22" s="134"/>
    </row>
    <row r="23" spans="1:26" ht="15.75" customHeight="1" thickBot="1">
      <c r="A23" s="134"/>
      <c r="B23" s="378"/>
      <c r="C23" s="470"/>
      <c r="D23" s="448"/>
      <c r="E23" s="455"/>
      <c r="F23" s="448"/>
      <c r="G23" s="190">
        <v>8</v>
      </c>
      <c r="H23" s="241"/>
      <c r="I23" s="445"/>
      <c r="J23" s="448"/>
      <c r="K23" s="428"/>
      <c r="L23" s="324"/>
      <c r="M23" s="304"/>
      <c r="N23" s="304"/>
      <c r="O23" s="43"/>
      <c r="P23" s="304"/>
      <c r="Q23" s="134"/>
      <c r="R23" s="134"/>
      <c r="S23" s="134"/>
      <c r="T23" s="134"/>
      <c r="U23" s="134"/>
      <c r="V23" s="134"/>
      <c r="W23" s="134"/>
      <c r="X23" s="134"/>
      <c r="Y23" s="134"/>
      <c r="Z23" s="134"/>
    </row>
    <row r="24" spans="1:26" ht="96.75" customHeight="1">
      <c r="A24" s="134"/>
      <c r="B24" s="411" t="str">
        <f>+LEFT(C24,3)</f>
        <v>6.2</v>
      </c>
      <c r="C24" s="468" t="s">
        <v>247</v>
      </c>
      <c r="D24" s="471" t="s">
        <v>248</v>
      </c>
      <c r="E24" s="452" t="s">
        <v>249</v>
      </c>
      <c r="F24" s="446">
        <v>3</v>
      </c>
      <c r="G24" s="191">
        <v>1</v>
      </c>
      <c r="H24" s="225" t="s">
        <v>250</v>
      </c>
      <c r="I24" s="449" t="s">
        <v>723</v>
      </c>
      <c r="J24" s="446">
        <v>3</v>
      </c>
      <c r="K24" s="426" t="str">
        <f>+IF(OR(ISBLANK(F24),ISBLANK(J24)),"",IF(OR(AND(F24=1,J24=1),AND(F24=1,J24=2),AND(F24=1,J24=3)),"Deficiencia de control mayor (diseño y ejecución)",IF(OR(AND(F24=2,J24=2),AND(F24=3,J24=1),AND(F24=3,J24=2),AND(F24=2,J24=1)),"Deficiencia de control (diseño o ejecución)",IF(AND(F24=2,J24=3),"Oportunidad de mejora","Mantenimiento del control"))))</f>
        <v>Mantenimiento del control</v>
      </c>
      <c r="L24" s="327">
        <f>+IF(K24="",75,IF(K24="Deficiencia de control mayor (diseño y ejecución)",80,IF(K24="Deficiencia de control (diseño o ejecución)",100,IF(K24="Oportunidad de mejora",120,140))))</f>
        <v>140</v>
      </c>
      <c r="M24" s="432">
        <v>1.8895999999999999</v>
      </c>
      <c r="N24" s="433">
        <f>+L24+M24</f>
        <v>141.8896</v>
      </c>
      <c r="O24" s="438"/>
      <c r="P24" s="434"/>
      <c r="Q24" s="134"/>
      <c r="R24" s="134"/>
      <c r="S24" s="134"/>
      <c r="T24" s="134"/>
      <c r="U24" s="134"/>
      <c r="V24" s="134"/>
      <c r="W24" s="134"/>
      <c r="X24" s="134"/>
      <c r="Y24" s="134"/>
      <c r="Z24" s="134"/>
    </row>
    <row r="25" spans="1:26" ht="77.150000000000006" customHeight="1">
      <c r="A25" s="134"/>
      <c r="B25" s="412"/>
      <c r="C25" s="469"/>
      <c r="D25" s="447"/>
      <c r="E25" s="453"/>
      <c r="F25" s="447"/>
      <c r="G25" s="188">
        <v>2</v>
      </c>
      <c r="H25" s="226" t="s">
        <v>251</v>
      </c>
      <c r="I25" s="450"/>
      <c r="J25" s="447"/>
      <c r="K25" s="427"/>
      <c r="L25" s="324"/>
      <c r="M25" s="304"/>
      <c r="N25" s="304"/>
      <c r="O25" s="304"/>
      <c r="P25" s="304"/>
      <c r="Q25" s="134"/>
      <c r="R25" s="134"/>
      <c r="S25" s="134"/>
      <c r="T25" s="134"/>
      <c r="U25" s="134"/>
      <c r="V25" s="134"/>
      <c r="W25" s="134"/>
      <c r="X25" s="134"/>
      <c r="Y25" s="134"/>
      <c r="Z25" s="134"/>
    </row>
    <row r="26" spans="1:26" ht="42" customHeight="1">
      <c r="A26" s="134"/>
      <c r="B26" s="412"/>
      <c r="C26" s="469"/>
      <c r="D26" s="447"/>
      <c r="E26" s="453"/>
      <c r="F26" s="447"/>
      <c r="G26" s="188">
        <v>3</v>
      </c>
      <c r="H26" s="226" t="s">
        <v>252</v>
      </c>
      <c r="I26" s="450"/>
      <c r="J26" s="447"/>
      <c r="K26" s="427"/>
      <c r="L26" s="324"/>
      <c r="M26" s="304"/>
      <c r="N26" s="304"/>
      <c r="O26" s="304"/>
      <c r="P26" s="304"/>
      <c r="Q26" s="134"/>
      <c r="R26" s="134"/>
      <c r="S26" s="134"/>
      <c r="T26" s="134"/>
      <c r="U26" s="134"/>
      <c r="V26" s="134"/>
      <c r="W26" s="134"/>
      <c r="X26" s="134"/>
      <c r="Y26" s="134"/>
      <c r="Z26" s="134"/>
    </row>
    <row r="27" spans="1:26" ht="15.75" customHeight="1">
      <c r="A27" s="134"/>
      <c r="B27" s="412"/>
      <c r="C27" s="469"/>
      <c r="D27" s="447"/>
      <c r="E27" s="453"/>
      <c r="F27" s="447"/>
      <c r="G27" s="188">
        <v>4</v>
      </c>
      <c r="H27" s="228"/>
      <c r="I27" s="450"/>
      <c r="J27" s="447"/>
      <c r="K27" s="427"/>
      <c r="L27" s="324"/>
      <c r="M27" s="304"/>
      <c r="N27" s="304"/>
      <c r="O27" s="304"/>
      <c r="P27" s="304"/>
      <c r="Q27" s="134"/>
      <c r="R27" s="134"/>
      <c r="S27" s="134"/>
      <c r="T27" s="134"/>
      <c r="U27" s="134"/>
      <c r="V27" s="134"/>
      <c r="W27" s="134"/>
      <c r="X27" s="134"/>
      <c r="Y27" s="134"/>
      <c r="Z27" s="134"/>
    </row>
    <row r="28" spans="1:26" ht="15.75" customHeight="1">
      <c r="A28" s="134"/>
      <c r="B28" s="412"/>
      <c r="C28" s="469"/>
      <c r="D28" s="447"/>
      <c r="E28" s="453"/>
      <c r="F28" s="447"/>
      <c r="G28" s="188">
        <v>5</v>
      </c>
      <c r="H28" s="228"/>
      <c r="I28" s="450"/>
      <c r="J28" s="447"/>
      <c r="K28" s="427"/>
      <c r="L28" s="324"/>
      <c r="M28" s="304"/>
      <c r="N28" s="304"/>
      <c r="O28" s="304"/>
      <c r="P28" s="304"/>
      <c r="Q28" s="134"/>
      <c r="R28" s="134"/>
      <c r="S28" s="134"/>
      <c r="T28" s="134"/>
      <c r="U28" s="134"/>
      <c r="V28" s="134"/>
      <c r="W28" s="134"/>
      <c r="X28" s="134"/>
      <c r="Y28" s="134"/>
      <c r="Z28" s="134"/>
    </row>
    <row r="29" spans="1:26" ht="15.75" customHeight="1">
      <c r="A29" s="134"/>
      <c r="B29" s="412"/>
      <c r="C29" s="469"/>
      <c r="D29" s="447"/>
      <c r="E29" s="453"/>
      <c r="F29" s="447"/>
      <c r="G29" s="188">
        <v>6</v>
      </c>
      <c r="H29" s="228"/>
      <c r="I29" s="450"/>
      <c r="J29" s="447"/>
      <c r="K29" s="427"/>
      <c r="L29" s="324"/>
      <c r="M29" s="304"/>
      <c r="N29" s="304"/>
      <c r="O29" s="304"/>
      <c r="P29" s="304"/>
      <c r="Q29" s="134"/>
      <c r="R29" s="134"/>
      <c r="S29" s="134"/>
      <c r="T29" s="134"/>
      <c r="U29" s="134"/>
      <c r="V29" s="134"/>
      <c r="W29" s="134"/>
      <c r="X29" s="134"/>
      <c r="Y29" s="134"/>
      <c r="Z29" s="134"/>
    </row>
    <row r="30" spans="1:26" ht="15.75" customHeight="1">
      <c r="A30" s="134"/>
      <c r="B30" s="412"/>
      <c r="C30" s="469"/>
      <c r="D30" s="447"/>
      <c r="E30" s="453"/>
      <c r="F30" s="447"/>
      <c r="G30" s="188">
        <v>7</v>
      </c>
      <c r="H30" s="228"/>
      <c r="I30" s="450"/>
      <c r="J30" s="447"/>
      <c r="K30" s="427"/>
      <c r="L30" s="324"/>
      <c r="M30" s="304"/>
      <c r="N30" s="304"/>
      <c r="O30" s="304"/>
      <c r="P30" s="304"/>
      <c r="Q30" s="134"/>
      <c r="R30" s="134"/>
      <c r="S30" s="134"/>
      <c r="T30" s="134"/>
      <c r="U30" s="134"/>
      <c r="V30" s="134"/>
      <c r="W30" s="134"/>
      <c r="X30" s="134"/>
      <c r="Y30" s="134"/>
      <c r="Z30" s="134"/>
    </row>
    <row r="31" spans="1:26" ht="15.75" customHeight="1" thickBot="1">
      <c r="A31" s="134"/>
      <c r="B31" s="413"/>
      <c r="C31" s="470"/>
      <c r="D31" s="448"/>
      <c r="E31" s="455"/>
      <c r="F31" s="448"/>
      <c r="G31" s="190">
        <v>8</v>
      </c>
      <c r="H31" s="229"/>
      <c r="I31" s="451"/>
      <c r="J31" s="448"/>
      <c r="K31" s="428"/>
      <c r="L31" s="324"/>
      <c r="M31" s="304"/>
      <c r="N31" s="304"/>
      <c r="O31" s="304"/>
      <c r="P31" s="304"/>
      <c r="Q31" s="134"/>
      <c r="R31" s="134"/>
      <c r="S31" s="134"/>
      <c r="T31" s="134"/>
      <c r="U31" s="134"/>
      <c r="V31" s="134"/>
      <c r="W31" s="134"/>
      <c r="X31" s="134"/>
      <c r="Y31" s="134"/>
      <c r="Z31" s="134"/>
    </row>
    <row r="32" spans="1:26" ht="94.5" customHeight="1">
      <c r="A32" s="134"/>
      <c r="B32" s="472" t="str">
        <f>+LEFT(C32,3)</f>
        <v>6.3</v>
      </c>
      <c r="C32" s="468" t="s">
        <v>253</v>
      </c>
      <c r="D32" s="471" t="s">
        <v>254</v>
      </c>
      <c r="E32" s="452" t="s">
        <v>686</v>
      </c>
      <c r="F32" s="446">
        <v>3</v>
      </c>
      <c r="G32" s="191">
        <v>1</v>
      </c>
      <c r="H32" s="226" t="s">
        <v>255</v>
      </c>
      <c r="I32" s="443" t="s">
        <v>850</v>
      </c>
      <c r="J32" s="446">
        <v>3</v>
      </c>
      <c r="K32" s="426" t="str">
        <f>+IF(OR(ISBLANK(F32),ISBLANK(J32)),"",IF(OR(AND(F32=1,J32=1),AND(F32=1,J32=2),AND(F32=1,J32=3)),"Deficiencia de control mayor (diseño y ejecución)",IF(OR(AND(F32=2,J32=2),AND(F32=3,J32=1),AND(F32=3,J32=2),AND(F32=2,J32=1)),"Deficiencia de control (diseño o ejecución)",IF(AND(F32=2,J32=3),"Oportunidad de mejora","Mantenimiento del control"))))</f>
        <v>Mantenimiento del control</v>
      </c>
      <c r="L32" s="327">
        <f>+IF(K32="",75,IF(K32="Deficiencia de control mayor (diseño y ejecución)",80,IF(K32="Deficiencia de control (diseño o ejecución)",100,IF(K32="Oportunidad de mejora",120,140))))</f>
        <v>140</v>
      </c>
      <c r="M32" s="432">
        <v>1.9754</v>
      </c>
      <c r="N32" s="433">
        <f>+L32+M32</f>
        <v>141.97540000000001</v>
      </c>
      <c r="O32" s="438"/>
      <c r="P32" s="434"/>
      <c r="Q32" s="134"/>
      <c r="R32" s="134"/>
      <c r="S32" s="134"/>
      <c r="T32" s="134"/>
      <c r="U32" s="134"/>
      <c r="V32" s="134"/>
      <c r="W32" s="134"/>
      <c r="X32" s="134"/>
      <c r="Y32" s="134"/>
      <c r="Z32" s="134"/>
    </row>
    <row r="33" spans="1:26" ht="79.5" customHeight="1">
      <c r="A33" s="134"/>
      <c r="B33" s="377"/>
      <c r="C33" s="469"/>
      <c r="D33" s="447"/>
      <c r="E33" s="453"/>
      <c r="F33" s="447"/>
      <c r="G33" s="188">
        <v>2</v>
      </c>
      <c r="H33" s="226" t="s">
        <v>256</v>
      </c>
      <c r="I33" s="444"/>
      <c r="J33" s="447"/>
      <c r="K33" s="427"/>
      <c r="L33" s="324"/>
      <c r="M33" s="304"/>
      <c r="N33" s="304"/>
      <c r="O33" s="304"/>
      <c r="P33" s="304"/>
      <c r="Q33" s="134"/>
      <c r="R33" s="134"/>
      <c r="S33" s="134"/>
      <c r="T33" s="134"/>
      <c r="U33" s="134"/>
      <c r="V33" s="134"/>
      <c r="W33" s="134"/>
      <c r="X33" s="134"/>
      <c r="Y33" s="134"/>
      <c r="Z33" s="134"/>
    </row>
    <row r="34" spans="1:26" ht="43.5" customHeight="1">
      <c r="A34" s="134"/>
      <c r="B34" s="377"/>
      <c r="C34" s="469"/>
      <c r="D34" s="447"/>
      <c r="E34" s="453"/>
      <c r="F34" s="447"/>
      <c r="G34" s="188">
        <v>3</v>
      </c>
      <c r="H34" s="226" t="s">
        <v>673</v>
      </c>
      <c r="I34" s="444"/>
      <c r="J34" s="447"/>
      <c r="K34" s="427"/>
      <c r="L34" s="324"/>
      <c r="M34" s="304"/>
      <c r="N34" s="304"/>
      <c r="O34" s="304"/>
      <c r="P34" s="304"/>
      <c r="Q34" s="134"/>
      <c r="R34" s="134"/>
      <c r="S34" s="134"/>
      <c r="T34" s="134"/>
      <c r="U34" s="134"/>
      <c r="V34" s="134"/>
      <c r="W34" s="134"/>
      <c r="X34" s="134"/>
      <c r="Y34" s="134"/>
      <c r="Z34" s="134"/>
    </row>
    <row r="35" spans="1:26" ht="28">
      <c r="A35" s="134"/>
      <c r="B35" s="377"/>
      <c r="C35" s="469"/>
      <c r="D35" s="447"/>
      <c r="E35" s="453"/>
      <c r="F35" s="447"/>
      <c r="G35" s="188">
        <v>4</v>
      </c>
      <c r="H35" s="239" t="s">
        <v>724</v>
      </c>
      <c r="I35" s="444"/>
      <c r="J35" s="447"/>
      <c r="K35" s="427"/>
      <c r="L35" s="324"/>
      <c r="M35" s="304"/>
      <c r="N35" s="304"/>
      <c r="O35" s="304"/>
      <c r="P35" s="304"/>
      <c r="Q35" s="134"/>
      <c r="R35" s="134"/>
      <c r="S35" s="134"/>
      <c r="T35" s="134"/>
      <c r="U35" s="134"/>
      <c r="V35" s="134"/>
      <c r="W35" s="134"/>
      <c r="X35" s="134"/>
      <c r="Y35" s="134"/>
      <c r="Z35" s="134"/>
    </row>
    <row r="36" spans="1:26" ht="15.75" customHeight="1">
      <c r="A36" s="134"/>
      <c r="B36" s="377"/>
      <c r="C36" s="469"/>
      <c r="D36" s="447"/>
      <c r="E36" s="453"/>
      <c r="F36" s="447"/>
      <c r="G36" s="188">
        <v>5</v>
      </c>
      <c r="H36" s="228"/>
      <c r="I36" s="444"/>
      <c r="J36" s="447"/>
      <c r="K36" s="427"/>
      <c r="L36" s="324"/>
      <c r="M36" s="304"/>
      <c r="N36" s="304"/>
      <c r="O36" s="304"/>
      <c r="P36" s="304"/>
      <c r="Q36" s="134"/>
      <c r="R36" s="134"/>
      <c r="S36" s="134"/>
      <c r="T36" s="134"/>
      <c r="U36" s="134"/>
      <c r="V36" s="134"/>
      <c r="W36" s="134"/>
      <c r="X36" s="134"/>
      <c r="Y36" s="134"/>
      <c r="Z36" s="134"/>
    </row>
    <row r="37" spans="1:26" ht="15.75" customHeight="1">
      <c r="A37" s="134"/>
      <c r="B37" s="377"/>
      <c r="C37" s="469"/>
      <c r="D37" s="447"/>
      <c r="E37" s="453"/>
      <c r="F37" s="447"/>
      <c r="G37" s="188">
        <v>6</v>
      </c>
      <c r="H37" s="228"/>
      <c r="I37" s="444"/>
      <c r="J37" s="447"/>
      <c r="K37" s="427"/>
      <c r="L37" s="324"/>
      <c r="M37" s="304"/>
      <c r="N37" s="304"/>
      <c r="O37" s="304"/>
      <c r="P37" s="304"/>
      <c r="Q37" s="134"/>
      <c r="R37" s="134"/>
      <c r="S37" s="134"/>
      <c r="T37" s="134"/>
      <c r="U37" s="134"/>
      <c r="V37" s="134"/>
      <c r="W37" s="134"/>
      <c r="X37" s="134"/>
      <c r="Y37" s="134"/>
      <c r="Z37" s="134"/>
    </row>
    <row r="38" spans="1:26" ht="15.75" customHeight="1">
      <c r="A38" s="134"/>
      <c r="B38" s="377"/>
      <c r="C38" s="469"/>
      <c r="D38" s="447"/>
      <c r="E38" s="453"/>
      <c r="F38" s="447"/>
      <c r="G38" s="188">
        <v>7</v>
      </c>
      <c r="H38" s="228"/>
      <c r="I38" s="444"/>
      <c r="J38" s="447"/>
      <c r="K38" s="427"/>
      <c r="L38" s="324"/>
      <c r="M38" s="304"/>
      <c r="N38" s="304"/>
      <c r="O38" s="304"/>
      <c r="P38" s="304"/>
      <c r="Q38" s="134"/>
      <c r="R38" s="134"/>
      <c r="S38" s="134"/>
      <c r="T38" s="134"/>
      <c r="U38" s="134"/>
      <c r="V38" s="134"/>
      <c r="W38" s="134"/>
      <c r="X38" s="134"/>
      <c r="Y38" s="134"/>
      <c r="Z38" s="134"/>
    </row>
    <row r="39" spans="1:26" ht="15.75" customHeight="1" thickBot="1">
      <c r="A39" s="134"/>
      <c r="B39" s="378"/>
      <c r="C39" s="470"/>
      <c r="D39" s="448"/>
      <c r="E39" s="454"/>
      <c r="F39" s="448"/>
      <c r="G39" s="190">
        <v>8</v>
      </c>
      <c r="H39" s="229"/>
      <c r="I39" s="445"/>
      <c r="J39" s="448"/>
      <c r="K39" s="428"/>
      <c r="L39" s="324"/>
      <c r="M39" s="304"/>
      <c r="N39" s="304"/>
      <c r="O39" s="304"/>
      <c r="P39" s="304"/>
      <c r="Q39" s="134"/>
      <c r="R39" s="134"/>
      <c r="S39" s="134"/>
      <c r="T39" s="134"/>
      <c r="U39" s="134"/>
      <c r="V39" s="134"/>
      <c r="W39" s="134"/>
      <c r="X39" s="134"/>
      <c r="Y39" s="134"/>
      <c r="Z39" s="134"/>
    </row>
    <row r="40" spans="1:26" ht="22.5" customHeight="1">
      <c r="A40" s="134"/>
      <c r="B40" s="465"/>
      <c r="C40" s="466" t="s">
        <v>687</v>
      </c>
      <c r="D40" s="457" t="s">
        <v>8</v>
      </c>
      <c r="E40" s="457" t="s">
        <v>688</v>
      </c>
      <c r="F40" s="430" t="s">
        <v>689</v>
      </c>
      <c r="G40" s="459" t="s">
        <v>115</v>
      </c>
      <c r="H40" s="460"/>
      <c r="I40" s="460"/>
      <c r="J40" s="430" t="s">
        <v>690</v>
      </c>
      <c r="K40" s="430" t="s">
        <v>149</v>
      </c>
      <c r="L40" s="429"/>
      <c r="M40" s="429"/>
      <c r="N40" s="437"/>
      <c r="O40" s="435"/>
      <c r="P40" s="436"/>
      <c r="Q40" s="134"/>
      <c r="R40" s="134"/>
      <c r="S40" s="134"/>
      <c r="T40" s="134"/>
      <c r="U40" s="134"/>
      <c r="V40" s="134"/>
      <c r="W40" s="134"/>
      <c r="X40" s="134"/>
      <c r="Y40" s="134"/>
      <c r="Z40" s="134"/>
    </row>
    <row r="41" spans="1:26" ht="22.5" customHeight="1">
      <c r="A41" s="134"/>
      <c r="B41" s="347"/>
      <c r="C41" s="431"/>
      <c r="D41" s="431"/>
      <c r="E41" s="431"/>
      <c r="F41" s="431"/>
      <c r="G41" s="456" t="s">
        <v>13</v>
      </c>
      <c r="H41" s="457" t="s">
        <v>15</v>
      </c>
      <c r="I41" s="457" t="s">
        <v>257</v>
      </c>
      <c r="J41" s="431"/>
      <c r="K41" s="431"/>
      <c r="L41" s="304"/>
      <c r="M41" s="304"/>
      <c r="N41" s="304"/>
      <c r="O41" s="304"/>
      <c r="P41" s="304"/>
      <c r="Q41" s="134"/>
      <c r="R41" s="134"/>
      <c r="S41" s="134"/>
      <c r="T41" s="134"/>
      <c r="U41" s="134"/>
      <c r="V41" s="134"/>
      <c r="W41" s="134"/>
      <c r="X41" s="134"/>
      <c r="Y41" s="134"/>
      <c r="Z41" s="134"/>
    </row>
    <row r="42" spans="1:26" ht="91.5" customHeight="1" thickBot="1">
      <c r="A42" s="134"/>
      <c r="B42" s="347"/>
      <c r="C42" s="431"/>
      <c r="D42" s="458"/>
      <c r="E42" s="458"/>
      <c r="F42" s="431"/>
      <c r="G42" s="431"/>
      <c r="H42" s="458"/>
      <c r="I42" s="458"/>
      <c r="J42" s="431"/>
      <c r="K42" s="431"/>
      <c r="L42" s="304"/>
      <c r="M42" s="304"/>
      <c r="N42" s="304"/>
      <c r="O42" s="304"/>
      <c r="P42" s="304"/>
      <c r="Q42" s="134"/>
      <c r="R42" s="134"/>
      <c r="S42" s="134"/>
      <c r="T42" s="134"/>
      <c r="U42" s="134"/>
      <c r="V42" s="134"/>
      <c r="W42" s="134"/>
      <c r="X42" s="134"/>
      <c r="Y42" s="134"/>
      <c r="Z42" s="134"/>
    </row>
    <row r="43" spans="1:26" ht="46" customHeight="1">
      <c r="A43" s="134"/>
      <c r="B43" s="411" t="str">
        <f>+LEFT(C43,3)</f>
        <v>7.1</v>
      </c>
      <c r="C43" s="404" t="s">
        <v>258</v>
      </c>
      <c r="D43" s="461" t="s">
        <v>241</v>
      </c>
      <c r="E43" s="366" t="s">
        <v>259</v>
      </c>
      <c r="F43" s="381">
        <v>3</v>
      </c>
      <c r="G43" s="197">
        <v>1</v>
      </c>
      <c r="H43" s="209" t="s">
        <v>260</v>
      </c>
      <c r="I43" s="462" t="s">
        <v>885</v>
      </c>
      <c r="J43" s="381">
        <v>3</v>
      </c>
      <c r="K43" s="343" t="str">
        <f>+IF(OR(ISBLANK(F43),ISBLANK(J43)),"",IF(OR(AND(F43=1,J43=1),AND(F43=1,J43=2),AND(F43=1,J43=3)),"Deficiencia de control mayor (diseño y ejecución)",IF(OR(AND(F43=2,J43=2),AND(F43=3,J43=1),AND(F43=3,J43=2),AND(F43=2,J43=1)),"Deficiencia de control (diseño o ejecución)",IF(AND(F43=2,J43=3),"Oportunidad de mejora","Mantenimiento del control"))))</f>
        <v>Mantenimiento del control</v>
      </c>
      <c r="L43" s="327">
        <f>+IF(K43="",75,IF(K43="Deficiencia de control mayor (diseño y ejecución)",80,IF(K43="Deficiencia de control (diseño o ejecución)",100,IF(K43="Oportunidad de mejora",120,140))))</f>
        <v>140</v>
      </c>
      <c r="M43" s="432">
        <v>2.0895999999999999</v>
      </c>
      <c r="N43" s="433">
        <f>+L43+M43</f>
        <v>142.08959999999999</v>
      </c>
      <c r="O43" s="438"/>
      <c r="P43" s="434"/>
      <c r="Q43" s="134"/>
      <c r="R43" s="134"/>
      <c r="S43" s="134"/>
      <c r="T43" s="134"/>
      <c r="U43" s="134"/>
      <c r="V43" s="134"/>
      <c r="W43" s="134"/>
      <c r="X43" s="134"/>
      <c r="Y43" s="134"/>
      <c r="Z43" s="134"/>
    </row>
    <row r="44" spans="1:26" ht="83.25" customHeight="1">
      <c r="A44" s="134"/>
      <c r="B44" s="412"/>
      <c r="C44" s="414"/>
      <c r="D44" s="417"/>
      <c r="E44" s="367"/>
      <c r="F44" s="417"/>
      <c r="G44" s="194">
        <v>2</v>
      </c>
      <c r="H44" s="210" t="s">
        <v>261</v>
      </c>
      <c r="I44" s="463"/>
      <c r="J44" s="417"/>
      <c r="K44" s="424"/>
      <c r="L44" s="324"/>
      <c r="M44" s="304"/>
      <c r="N44" s="304"/>
      <c r="O44" s="304"/>
      <c r="P44" s="304"/>
      <c r="Q44" s="134"/>
      <c r="R44" s="134"/>
      <c r="S44" s="134"/>
      <c r="T44" s="134"/>
      <c r="U44" s="134"/>
      <c r="V44" s="134"/>
      <c r="W44" s="134"/>
      <c r="X44" s="134"/>
      <c r="Y44" s="134"/>
      <c r="Z44" s="134"/>
    </row>
    <row r="45" spans="1:26" ht="15.75" customHeight="1">
      <c r="A45" s="134"/>
      <c r="B45" s="412"/>
      <c r="C45" s="414"/>
      <c r="D45" s="417"/>
      <c r="E45" s="367"/>
      <c r="F45" s="417"/>
      <c r="G45" s="194">
        <v>3</v>
      </c>
      <c r="H45" s="211"/>
      <c r="I45" s="463"/>
      <c r="J45" s="417"/>
      <c r="K45" s="424"/>
      <c r="L45" s="324"/>
      <c r="M45" s="304"/>
      <c r="N45" s="304"/>
      <c r="O45" s="304"/>
      <c r="P45" s="304"/>
      <c r="Q45" s="134"/>
      <c r="R45" s="134"/>
      <c r="S45" s="134"/>
      <c r="T45" s="134"/>
      <c r="U45" s="134"/>
      <c r="V45" s="134"/>
      <c r="W45" s="134"/>
      <c r="X45" s="134"/>
      <c r="Y45" s="134"/>
      <c r="Z45" s="134"/>
    </row>
    <row r="46" spans="1:26" ht="15.75" customHeight="1">
      <c r="A46" s="134"/>
      <c r="B46" s="412"/>
      <c r="C46" s="414"/>
      <c r="D46" s="417"/>
      <c r="E46" s="367"/>
      <c r="F46" s="417"/>
      <c r="G46" s="194">
        <v>4</v>
      </c>
      <c r="H46" s="211"/>
      <c r="I46" s="463"/>
      <c r="J46" s="417"/>
      <c r="K46" s="424"/>
      <c r="L46" s="324"/>
      <c r="M46" s="304"/>
      <c r="N46" s="304"/>
      <c r="O46" s="304"/>
      <c r="P46" s="304"/>
      <c r="Q46" s="134"/>
      <c r="R46" s="134"/>
      <c r="S46" s="134"/>
      <c r="T46" s="134"/>
      <c r="U46" s="134"/>
      <c r="V46" s="134"/>
      <c r="W46" s="134"/>
      <c r="X46" s="134"/>
      <c r="Y46" s="134"/>
      <c r="Z46" s="134"/>
    </row>
    <row r="47" spans="1:26" ht="15.75" customHeight="1">
      <c r="A47" s="134"/>
      <c r="B47" s="412"/>
      <c r="C47" s="414"/>
      <c r="D47" s="417"/>
      <c r="E47" s="367"/>
      <c r="F47" s="417"/>
      <c r="G47" s="194">
        <v>5</v>
      </c>
      <c r="H47" s="211"/>
      <c r="I47" s="463"/>
      <c r="J47" s="417"/>
      <c r="K47" s="424"/>
      <c r="L47" s="324"/>
      <c r="M47" s="304"/>
      <c r="N47" s="304"/>
      <c r="O47" s="304"/>
      <c r="P47" s="304"/>
      <c r="Q47" s="134"/>
      <c r="R47" s="134"/>
      <c r="S47" s="134"/>
      <c r="T47" s="134"/>
      <c r="U47" s="134"/>
      <c r="V47" s="134"/>
      <c r="W47" s="134"/>
      <c r="X47" s="134"/>
      <c r="Y47" s="134"/>
      <c r="Z47" s="134"/>
    </row>
    <row r="48" spans="1:26" ht="15.75" customHeight="1">
      <c r="A48" s="134"/>
      <c r="B48" s="412"/>
      <c r="C48" s="414"/>
      <c r="D48" s="417"/>
      <c r="E48" s="367"/>
      <c r="F48" s="417"/>
      <c r="G48" s="194">
        <v>6</v>
      </c>
      <c r="H48" s="211"/>
      <c r="I48" s="463"/>
      <c r="J48" s="417"/>
      <c r="K48" s="424"/>
      <c r="L48" s="324"/>
      <c r="M48" s="304"/>
      <c r="N48" s="304"/>
      <c r="O48" s="304"/>
      <c r="P48" s="304"/>
      <c r="Q48" s="134"/>
      <c r="R48" s="134"/>
      <c r="S48" s="134"/>
      <c r="T48" s="134"/>
      <c r="U48" s="134"/>
      <c r="V48" s="134"/>
      <c r="W48" s="134"/>
      <c r="X48" s="134"/>
      <c r="Y48" s="134"/>
      <c r="Z48" s="134"/>
    </row>
    <row r="49" spans="1:26" ht="15.75" customHeight="1">
      <c r="A49" s="134"/>
      <c r="B49" s="412"/>
      <c r="C49" s="414"/>
      <c r="D49" s="417"/>
      <c r="E49" s="367"/>
      <c r="F49" s="417"/>
      <c r="G49" s="194">
        <v>7</v>
      </c>
      <c r="H49" s="211"/>
      <c r="I49" s="463"/>
      <c r="J49" s="417"/>
      <c r="K49" s="424"/>
      <c r="L49" s="324"/>
      <c r="M49" s="304"/>
      <c r="N49" s="304"/>
      <c r="O49" s="304"/>
      <c r="P49" s="304"/>
      <c r="Q49" s="134"/>
      <c r="R49" s="134"/>
      <c r="S49" s="134"/>
      <c r="T49" s="134"/>
      <c r="U49" s="134"/>
      <c r="V49" s="134"/>
      <c r="W49" s="134"/>
      <c r="X49" s="134"/>
      <c r="Y49" s="134"/>
      <c r="Z49" s="134"/>
    </row>
    <row r="50" spans="1:26" ht="15.75" customHeight="1" thickBot="1">
      <c r="A50" s="134"/>
      <c r="B50" s="413"/>
      <c r="C50" s="415"/>
      <c r="D50" s="418"/>
      <c r="E50" s="368"/>
      <c r="F50" s="418"/>
      <c r="G50" s="196">
        <v>8</v>
      </c>
      <c r="H50" s="212"/>
      <c r="I50" s="464"/>
      <c r="J50" s="418"/>
      <c r="K50" s="425"/>
      <c r="L50" s="324"/>
      <c r="M50" s="304"/>
      <c r="N50" s="304"/>
      <c r="O50" s="304"/>
      <c r="P50" s="304"/>
      <c r="Q50" s="134"/>
      <c r="R50" s="134"/>
      <c r="S50" s="134"/>
      <c r="T50" s="134"/>
      <c r="U50" s="134"/>
      <c r="V50" s="134"/>
      <c r="W50" s="134"/>
      <c r="X50" s="134"/>
      <c r="Y50" s="134"/>
      <c r="Z50" s="134"/>
    </row>
    <row r="51" spans="1:26" ht="64.5" customHeight="1">
      <c r="A51" s="134"/>
      <c r="B51" s="411" t="str">
        <f>+LEFT(C51,3)</f>
        <v>7.2</v>
      </c>
      <c r="C51" s="404" t="s">
        <v>262</v>
      </c>
      <c r="D51" s="387" t="s">
        <v>263</v>
      </c>
      <c r="E51" s="366" t="s">
        <v>264</v>
      </c>
      <c r="F51" s="381">
        <v>3</v>
      </c>
      <c r="G51" s="197">
        <v>1</v>
      </c>
      <c r="H51" s="209" t="s">
        <v>265</v>
      </c>
      <c r="I51" s="366" t="s">
        <v>691</v>
      </c>
      <c r="J51" s="381">
        <v>3</v>
      </c>
      <c r="K51" s="343" t="str">
        <f>+IF(OR(ISBLANK(F51),ISBLANK(J51)),"",IF(OR(AND(F51=1,J51=1),AND(F51=1,J51=2),AND(F51=1,J51=3)),"Deficiencia de control mayor (diseño y ejecución)",IF(OR(AND(F51=2,J51=2),AND(F51=3,J51=1),AND(F51=3,J51=2),AND(F51=2,J51=1)),"Deficiencia de control (diseño o ejecución)",IF(AND(F51=2,J51=3),"Oportunidad de mejora","Mantenimiento del control"))))</f>
        <v>Mantenimiento del control</v>
      </c>
      <c r="L51" s="327">
        <f>+IF(K51="",75,IF(K51="Deficiencia de control mayor (diseño y ejecución)",80,IF(K51="Deficiencia de control (diseño o ejecución)",100,IF(K51="Oportunidad de mejora",120,140))))</f>
        <v>140</v>
      </c>
      <c r="M51" s="432">
        <v>2.1456</v>
      </c>
      <c r="N51" s="433">
        <f>+L51+M51</f>
        <v>142.1456</v>
      </c>
      <c r="O51" s="438"/>
      <c r="P51" s="434"/>
      <c r="Q51" s="134"/>
      <c r="R51" s="134"/>
      <c r="S51" s="134"/>
      <c r="T51" s="134"/>
      <c r="U51" s="134"/>
      <c r="V51" s="134"/>
      <c r="W51" s="134"/>
      <c r="X51" s="134"/>
      <c r="Y51" s="134"/>
      <c r="Z51" s="134"/>
    </row>
    <row r="52" spans="1:26" ht="66.75" customHeight="1">
      <c r="A52" s="134"/>
      <c r="B52" s="412"/>
      <c r="C52" s="414"/>
      <c r="D52" s="417"/>
      <c r="E52" s="367"/>
      <c r="F52" s="417"/>
      <c r="G52" s="194">
        <v>2</v>
      </c>
      <c r="H52" s="210" t="s">
        <v>266</v>
      </c>
      <c r="I52" s="367"/>
      <c r="J52" s="417"/>
      <c r="K52" s="424"/>
      <c r="L52" s="324"/>
      <c r="M52" s="304"/>
      <c r="N52" s="304"/>
      <c r="O52" s="304"/>
      <c r="P52" s="304"/>
      <c r="Q52" s="134"/>
      <c r="R52" s="134"/>
      <c r="S52" s="134"/>
      <c r="T52" s="134"/>
      <c r="U52" s="134"/>
      <c r="V52" s="134"/>
      <c r="W52" s="134"/>
      <c r="X52" s="134"/>
      <c r="Y52" s="134"/>
      <c r="Z52" s="134"/>
    </row>
    <row r="53" spans="1:26" ht="63" customHeight="1">
      <c r="A53" s="134"/>
      <c r="B53" s="412"/>
      <c r="C53" s="414"/>
      <c r="D53" s="417"/>
      <c r="E53" s="367"/>
      <c r="F53" s="417"/>
      <c r="G53" s="194">
        <v>3</v>
      </c>
      <c r="H53" s="210" t="s">
        <v>783</v>
      </c>
      <c r="I53" s="367"/>
      <c r="J53" s="417"/>
      <c r="K53" s="424"/>
      <c r="L53" s="324"/>
      <c r="M53" s="304"/>
      <c r="N53" s="304"/>
      <c r="O53" s="304"/>
      <c r="P53" s="304"/>
      <c r="Q53" s="134"/>
      <c r="R53" s="134"/>
      <c r="S53" s="134"/>
      <c r="T53" s="134"/>
      <c r="U53" s="134"/>
      <c r="V53" s="134"/>
      <c r="W53" s="134"/>
      <c r="X53" s="134"/>
      <c r="Y53" s="134"/>
      <c r="Z53" s="134"/>
    </row>
    <row r="54" spans="1:26" ht="15.75" customHeight="1">
      <c r="A54" s="134"/>
      <c r="B54" s="412"/>
      <c r="C54" s="414"/>
      <c r="D54" s="417"/>
      <c r="E54" s="367"/>
      <c r="F54" s="417"/>
      <c r="G54" s="194">
        <v>4</v>
      </c>
      <c r="H54" s="211"/>
      <c r="I54" s="367"/>
      <c r="J54" s="417"/>
      <c r="K54" s="424"/>
      <c r="L54" s="324"/>
      <c r="M54" s="304"/>
      <c r="N54" s="304"/>
      <c r="O54" s="304"/>
      <c r="P54" s="304"/>
      <c r="Q54" s="134"/>
      <c r="R54" s="134"/>
      <c r="S54" s="134"/>
      <c r="T54" s="134"/>
      <c r="U54" s="134"/>
      <c r="V54" s="134"/>
      <c r="W54" s="134"/>
      <c r="X54" s="134"/>
      <c r="Y54" s="134"/>
      <c r="Z54" s="134"/>
    </row>
    <row r="55" spans="1:26" ht="15.75" customHeight="1">
      <c r="A55" s="134"/>
      <c r="B55" s="412"/>
      <c r="C55" s="414"/>
      <c r="D55" s="417"/>
      <c r="E55" s="367"/>
      <c r="F55" s="417"/>
      <c r="G55" s="194">
        <v>5</v>
      </c>
      <c r="H55" s="211"/>
      <c r="I55" s="367"/>
      <c r="J55" s="417"/>
      <c r="K55" s="424"/>
      <c r="L55" s="324"/>
      <c r="M55" s="304"/>
      <c r="N55" s="304"/>
      <c r="O55" s="304"/>
      <c r="P55" s="304"/>
      <c r="Q55" s="134"/>
      <c r="R55" s="134"/>
      <c r="S55" s="134"/>
      <c r="T55" s="134"/>
      <c r="U55" s="134"/>
      <c r="V55" s="134"/>
      <c r="W55" s="134"/>
      <c r="X55" s="134"/>
      <c r="Y55" s="134"/>
      <c r="Z55" s="134"/>
    </row>
    <row r="56" spans="1:26" ht="15.75" customHeight="1">
      <c r="A56" s="134"/>
      <c r="B56" s="412"/>
      <c r="C56" s="414"/>
      <c r="D56" s="417"/>
      <c r="E56" s="367"/>
      <c r="F56" s="417"/>
      <c r="G56" s="194">
        <v>6</v>
      </c>
      <c r="H56" s="211"/>
      <c r="I56" s="367"/>
      <c r="J56" s="417"/>
      <c r="K56" s="424"/>
      <c r="L56" s="324"/>
      <c r="M56" s="304"/>
      <c r="N56" s="304"/>
      <c r="O56" s="304"/>
      <c r="P56" s="304"/>
      <c r="Q56" s="134"/>
      <c r="R56" s="134"/>
      <c r="S56" s="134"/>
      <c r="T56" s="134"/>
      <c r="U56" s="134"/>
      <c r="V56" s="134"/>
      <c r="W56" s="134"/>
      <c r="X56" s="134"/>
      <c r="Y56" s="134"/>
      <c r="Z56" s="134"/>
    </row>
    <row r="57" spans="1:26" ht="15.75" customHeight="1">
      <c r="A57" s="134"/>
      <c r="B57" s="412"/>
      <c r="C57" s="414"/>
      <c r="D57" s="417"/>
      <c r="E57" s="367"/>
      <c r="F57" s="417"/>
      <c r="G57" s="194">
        <v>7</v>
      </c>
      <c r="H57" s="211"/>
      <c r="I57" s="367"/>
      <c r="J57" s="417"/>
      <c r="K57" s="424"/>
      <c r="L57" s="324"/>
      <c r="M57" s="304"/>
      <c r="N57" s="304"/>
      <c r="O57" s="304"/>
      <c r="P57" s="304"/>
      <c r="Q57" s="134"/>
      <c r="R57" s="134"/>
      <c r="S57" s="134"/>
      <c r="T57" s="134"/>
      <c r="U57" s="134"/>
      <c r="V57" s="134"/>
      <c r="W57" s="134"/>
      <c r="X57" s="134"/>
      <c r="Y57" s="134"/>
      <c r="Z57" s="134"/>
    </row>
    <row r="58" spans="1:26" ht="74.25" customHeight="1" thickBot="1">
      <c r="A58" s="134"/>
      <c r="B58" s="413"/>
      <c r="C58" s="415"/>
      <c r="D58" s="418"/>
      <c r="E58" s="368"/>
      <c r="F58" s="418"/>
      <c r="G58" s="196">
        <v>8</v>
      </c>
      <c r="H58" s="212"/>
      <c r="I58" s="368"/>
      <c r="J58" s="418"/>
      <c r="K58" s="425"/>
      <c r="L58" s="324"/>
      <c r="M58" s="304"/>
      <c r="N58" s="304"/>
      <c r="O58" s="304"/>
      <c r="P58" s="304"/>
      <c r="Q58" s="134"/>
      <c r="R58" s="134"/>
      <c r="S58" s="134"/>
      <c r="T58" s="134"/>
      <c r="U58" s="134"/>
      <c r="V58" s="134"/>
      <c r="W58" s="134"/>
      <c r="X58" s="134"/>
      <c r="Y58" s="134"/>
      <c r="Z58" s="134"/>
    </row>
    <row r="59" spans="1:26" ht="100.5" customHeight="1">
      <c r="A59" s="134"/>
      <c r="B59" s="411" t="str">
        <f>+LEFT(C59,3)</f>
        <v>7.3</v>
      </c>
      <c r="C59" s="404" t="s">
        <v>267</v>
      </c>
      <c r="D59" s="387" t="s">
        <v>263</v>
      </c>
      <c r="E59" s="350" t="s">
        <v>733</v>
      </c>
      <c r="F59" s="381">
        <v>3</v>
      </c>
      <c r="G59" s="197">
        <v>1</v>
      </c>
      <c r="H59" s="210" t="s">
        <v>268</v>
      </c>
      <c r="I59" s="366" t="s">
        <v>784</v>
      </c>
      <c r="J59" s="381">
        <v>3</v>
      </c>
      <c r="K59" s="343" t="str">
        <f>+IF(OR(ISBLANK(F59),ISBLANK(J59)),"",IF(OR(AND(F59=1,J59=1),AND(F59=1,J59=2),AND(F59=1,J59=3)),"Deficiencia de control mayor (diseño y ejecución)",IF(OR(AND(F59=2,J59=2),AND(F59=3,J59=1),AND(F59=3,J59=2),AND(F59=2,J59=1)),"Deficiencia de control (diseño o ejecución)",IF(AND(F59=2,J59=3),"Oportunidad de mejora","Mantenimiento del control"))))</f>
        <v>Mantenimiento del control</v>
      </c>
      <c r="L59" s="327">
        <f>+IF(K59="",75,IF(K59="Deficiencia de control mayor (diseño y ejecución)",80,IF(K59="Deficiencia de control (diseño o ejecución)",100,IF(K59="Oportunidad de mejora",120,140))))</f>
        <v>140</v>
      </c>
      <c r="M59" s="432">
        <v>2.2364999999999999</v>
      </c>
      <c r="N59" s="433">
        <f>+L59+M59</f>
        <v>142.23650000000001</v>
      </c>
      <c r="O59" s="438"/>
      <c r="P59" s="434"/>
      <c r="Q59" s="134"/>
      <c r="R59" s="134"/>
      <c r="S59" s="134"/>
      <c r="T59" s="134"/>
      <c r="U59" s="134"/>
      <c r="V59" s="134"/>
      <c r="W59" s="134"/>
      <c r="X59" s="134"/>
      <c r="Y59" s="134"/>
      <c r="Z59" s="134"/>
    </row>
    <row r="60" spans="1:26" ht="28">
      <c r="A60" s="134"/>
      <c r="B60" s="412"/>
      <c r="C60" s="414"/>
      <c r="D60" s="417"/>
      <c r="E60" s="351"/>
      <c r="F60" s="417"/>
      <c r="G60" s="194">
        <v>2</v>
      </c>
      <c r="H60" s="267" t="s">
        <v>700</v>
      </c>
      <c r="I60" s="367"/>
      <c r="J60" s="417"/>
      <c r="K60" s="424"/>
      <c r="L60" s="324"/>
      <c r="M60" s="304"/>
      <c r="N60" s="304"/>
      <c r="O60" s="304"/>
      <c r="P60" s="304"/>
      <c r="Q60" s="134"/>
      <c r="R60" s="134"/>
      <c r="S60" s="134"/>
      <c r="T60" s="134"/>
      <c r="U60" s="134"/>
      <c r="V60" s="134"/>
      <c r="W60" s="134"/>
      <c r="X60" s="134"/>
      <c r="Y60" s="134"/>
      <c r="Z60" s="134"/>
    </row>
    <row r="61" spans="1:26" ht="15.75" customHeight="1">
      <c r="A61" s="134"/>
      <c r="B61" s="412"/>
      <c r="C61" s="414"/>
      <c r="D61" s="417"/>
      <c r="E61" s="351"/>
      <c r="F61" s="417"/>
      <c r="G61" s="194">
        <v>3</v>
      </c>
      <c r="H61" s="211"/>
      <c r="I61" s="367"/>
      <c r="J61" s="417"/>
      <c r="K61" s="424"/>
      <c r="L61" s="324"/>
      <c r="M61" s="304"/>
      <c r="N61" s="304"/>
      <c r="O61" s="304"/>
      <c r="P61" s="304"/>
      <c r="Q61" s="134"/>
      <c r="R61" s="134"/>
      <c r="S61" s="134"/>
      <c r="T61" s="134"/>
      <c r="U61" s="134"/>
      <c r="V61" s="134"/>
      <c r="W61" s="134"/>
      <c r="X61" s="134"/>
      <c r="Y61" s="134"/>
      <c r="Z61" s="134"/>
    </row>
    <row r="62" spans="1:26" ht="15.75" customHeight="1">
      <c r="A62" s="134"/>
      <c r="B62" s="412"/>
      <c r="C62" s="414"/>
      <c r="D62" s="417"/>
      <c r="E62" s="351"/>
      <c r="F62" s="417"/>
      <c r="G62" s="194">
        <v>4</v>
      </c>
      <c r="H62" s="211"/>
      <c r="I62" s="367"/>
      <c r="J62" s="417"/>
      <c r="K62" s="424"/>
      <c r="L62" s="324"/>
      <c r="M62" s="304"/>
      <c r="N62" s="304"/>
      <c r="O62" s="304"/>
      <c r="P62" s="304"/>
      <c r="Q62" s="134"/>
      <c r="R62" s="134"/>
      <c r="S62" s="134"/>
      <c r="T62" s="134"/>
      <c r="U62" s="134"/>
      <c r="V62" s="134"/>
      <c r="W62" s="134"/>
      <c r="X62" s="134"/>
      <c r="Y62" s="134"/>
      <c r="Z62" s="134"/>
    </row>
    <row r="63" spans="1:26" ht="15.75" customHeight="1">
      <c r="A63" s="134"/>
      <c r="B63" s="412"/>
      <c r="C63" s="414"/>
      <c r="D63" s="417"/>
      <c r="E63" s="351"/>
      <c r="F63" s="417"/>
      <c r="G63" s="194">
        <v>5</v>
      </c>
      <c r="H63" s="211"/>
      <c r="I63" s="367"/>
      <c r="J63" s="417"/>
      <c r="K63" s="424"/>
      <c r="L63" s="324"/>
      <c r="M63" s="304"/>
      <c r="N63" s="304"/>
      <c r="O63" s="304"/>
      <c r="P63" s="304"/>
      <c r="Q63" s="134"/>
      <c r="R63" s="134"/>
      <c r="S63" s="134"/>
      <c r="T63" s="134"/>
      <c r="U63" s="134"/>
      <c r="V63" s="134"/>
      <c r="W63" s="134"/>
      <c r="X63" s="134"/>
      <c r="Y63" s="134"/>
      <c r="Z63" s="134"/>
    </row>
    <row r="64" spans="1:26" ht="15.75" customHeight="1">
      <c r="A64" s="134"/>
      <c r="B64" s="412"/>
      <c r="C64" s="414"/>
      <c r="D64" s="417"/>
      <c r="E64" s="351"/>
      <c r="F64" s="417"/>
      <c r="G64" s="194">
        <v>6</v>
      </c>
      <c r="H64" s="211"/>
      <c r="I64" s="367"/>
      <c r="J64" s="417"/>
      <c r="K64" s="424"/>
      <c r="L64" s="324"/>
      <c r="M64" s="304"/>
      <c r="N64" s="304"/>
      <c r="O64" s="304"/>
      <c r="P64" s="304"/>
      <c r="Q64" s="134"/>
      <c r="R64" s="134"/>
      <c r="S64" s="134"/>
      <c r="T64" s="134"/>
      <c r="U64" s="134"/>
      <c r="V64" s="134"/>
      <c r="W64" s="134"/>
      <c r="X64" s="134"/>
      <c r="Y64" s="134"/>
      <c r="Z64" s="134"/>
    </row>
    <row r="65" spans="1:26" ht="15.75" customHeight="1">
      <c r="A65" s="134"/>
      <c r="B65" s="412"/>
      <c r="C65" s="414"/>
      <c r="D65" s="417"/>
      <c r="E65" s="351"/>
      <c r="F65" s="417"/>
      <c r="G65" s="194">
        <v>7</v>
      </c>
      <c r="H65" s="211"/>
      <c r="I65" s="367"/>
      <c r="J65" s="417"/>
      <c r="K65" s="424"/>
      <c r="L65" s="324"/>
      <c r="M65" s="304"/>
      <c r="N65" s="304"/>
      <c r="O65" s="304"/>
      <c r="P65" s="304"/>
      <c r="Q65" s="134"/>
      <c r="R65" s="134"/>
      <c r="S65" s="134"/>
      <c r="T65" s="134"/>
      <c r="U65" s="134"/>
      <c r="V65" s="134"/>
      <c r="W65" s="134"/>
      <c r="X65" s="134"/>
      <c r="Y65" s="134"/>
      <c r="Z65" s="134"/>
    </row>
    <row r="66" spans="1:26" ht="36" customHeight="1" thickBot="1">
      <c r="A66" s="134"/>
      <c r="B66" s="413"/>
      <c r="C66" s="415"/>
      <c r="D66" s="418"/>
      <c r="E66" s="352"/>
      <c r="F66" s="418"/>
      <c r="G66" s="196">
        <v>8</v>
      </c>
      <c r="H66" s="212"/>
      <c r="I66" s="368"/>
      <c r="J66" s="418"/>
      <c r="K66" s="425"/>
      <c r="L66" s="324"/>
      <c r="M66" s="304"/>
      <c r="N66" s="304"/>
      <c r="O66" s="304"/>
      <c r="P66" s="304"/>
      <c r="Q66" s="134"/>
      <c r="R66" s="134"/>
      <c r="S66" s="134"/>
      <c r="T66" s="134"/>
      <c r="U66" s="134"/>
      <c r="V66" s="134"/>
      <c r="W66" s="134"/>
      <c r="X66" s="134"/>
      <c r="Y66" s="134"/>
      <c r="Z66" s="134"/>
    </row>
    <row r="67" spans="1:26" ht="59.25" customHeight="1">
      <c r="A67" s="134"/>
      <c r="B67" s="411" t="str">
        <f>+LEFT(C67,3)</f>
        <v>7.4</v>
      </c>
      <c r="C67" s="404" t="s">
        <v>269</v>
      </c>
      <c r="D67" s="387" t="s">
        <v>270</v>
      </c>
      <c r="E67" s="366" t="s">
        <v>271</v>
      </c>
      <c r="F67" s="381">
        <v>3</v>
      </c>
      <c r="G67" s="197">
        <v>1</v>
      </c>
      <c r="H67" s="210" t="s">
        <v>272</v>
      </c>
      <c r="I67" s="366" t="s">
        <v>273</v>
      </c>
      <c r="J67" s="381">
        <v>3</v>
      </c>
      <c r="K67" s="343" t="str">
        <f>+IF(OR(ISBLANK(F67),ISBLANK(J67)),"",IF(OR(AND(F67=1,J67=1),AND(F67=1,J67=2),AND(F67=1,J67=3)),"Deficiencia de control mayor (diseño y ejecución)",IF(OR(AND(F67=2,J67=2),AND(F67=3,J67=1),AND(F67=3,J67=2),AND(F67=2,J67=1)),"Deficiencia de control (diseño o ejecución)",IF(AND(F67=2,J67=3),"Oportunidad de mejora","Mantenimiento del control"))))</f>
        <v>Mantenimiento del control</v>
      </c>
      <c r="L67" s="327">
        <f>+IF(K67="",75,IF(K67="Deficiencia de control mayor (diseño y ejecución)",80,IF(K67="Deficiencia de control (diseño o ejecución)",100,IF(K67="Oportunidad de mejora",120,140))))</f>
        <v>140</v>
      </c>
      <c r="M67" s="432">
        <v>2.3896000000000002</v>
      </c>
      <c r="N67" s="433">
        <f>+L67+M67</f>
        <v>142.3896</v>
      </c>
      <c r="O67" s="438"/>
      <c r="P67" s="434"/>
      <c r="Q67" s="134"/>
      <c r="R67" s="134"/>
      <c r="S67" s="134"/>
      <c r="T67" s="134"/>
      <c r="U67" s="134"/>
      <c r="V67" s="134"/>
      <c r="W67" s="134"/>
      <c r="X67" s="134"/>
      <c r="Y67" s="134"/>
      <c r="Z67" s="134"/>
    </row>
    <row r="68" spans="1:26" ht="76.5" customHeight="1">
      <c r="A68" s="134"/>
      <c r="B68" s="412"/>
      <c r="C68" s="414"/>
      <c r="D68" s="417"/>
      <c r="E68" s="367"/>
      <c r="F68" s="417"/>
      <c r="G68" s="194">
        <v>2</v>
      </c>
      <c r="H68" s="210" t="s">
        <v>274</v>
      </c>
      <c r="I68" s="367"/>
      <c r="J68" s="417"/>
      <c r="K68" s="424"/>
      <c r="L68" s="324"/>
      <c r="M68" s="304"/>
      <c r="N68" s="304"/>
      <c r="O68" s="304"/>
      <c r="P68" s="304"/>
      <c r="Q68" s="134"/>
      <c r="R68" s="134"/>
      <c r="S68" s="134"/>
      <c r="T68" s="134"/>
      <c r="U68" s="134"/>
      <c r="V68" s="134"/>
      <c r="W68" s="134"/>
      <c r="X68" s="134"/>
      <c r="Y68" s="134"/>
      <c r="Z68" s="134"/>
    </row>
    <row r="69" spans="1:26" ht="60" customHeight="1">
      <c r="A69" s="134"/>
      <c r="B69" s="412"/>
      <c r="C69" s="414"/>
      <c r="D69" s="417"/>
      <c r="E69" s="367"/>
      <c r="F69" s="417"/>
      <c r="G69" s="194">
        <v>3</v>
      </c>
      <c r="H69" s="210" t="s">
        <v>275</v>
      </c>
      <c r="I69" s="367"/>
      <c r="J69" s="417"/>
      <c r="K69" s="424"/>
      <c r="L69" s="324"/>
      <c r="M69" s="304"/>
      <c r="N69" s="304"/>
      <c r="O69" s="304"/>
      <c r="P69" s="304"/>
      <c r="Q69" s="134"/>
      <c r="R69" s="134"/>
      <c r="S69" s="134"/>
      <c r="T69" s="134"/>
      <c r="U69" s="134"/>
      <c r="V69" s="134"/>
      <c r="W69" s="134"/>
      <c r="X69" s="134"/>
      <c r="Y69" s="134"/>
      <c r="Z69" s="134"/>
    </row>
    <row r="70" spans="1:26" ht="78" customHeight="1">
      <c r="A70" s="134"/>
      <c r="B70" s="412"/>
      <c r="C70" s="414"/>
      <c r="D70" s="417"/>
      <c r="E70" s="367"/>
      <c r="F70" s="417"/>
      <c r="G70" s="194">
        <v>4</v>
      </c>
      <c r="H70" s="210" t="s">
        <v>276</v>
      </c>
      <c r="I70" s="367"/>
      <c r="J70" s="417"/>
      <c r="K70" s="424"/>
      <c r="L70" s="324"/>
      <c r="M70" s="304"/>
      <c r="N70" s="304"/>
      <c r="O70" s="304"/>
      <c r="P70" s="304"/>
      <c r="Q70" s="134"/>
      <c r="R70" s="134"/>
      <c r="S70" s="134"/>
      <c r="T70" s="134"/>
      <c r="U70" s="134"/>
      <c r="V70" s="134"/>
      <c r="W70" s="134"/>
      <c r="X70" s="134"/>
      <c r="Y70" s="134"/>
      <c r="Z70" s="134"/>
    </row>
    <row r="71" spans="1:26" ht="15.75" customHeight="1">
      <c r="A71" s="134"/>
      <c r="B71" s="412"/>
      <c r="C71" s="414"/>
      <c r="D71" s="417"/>
      <c r="E71" s="367"/>
      <c r="F71" s="417"/>
      <c r="G71" s="194">
        <v>5</v>
      </c>
      <c r="H71" s="219"/>
      <c r="I71" s="367"/>
      <c r="J71" s="417"/>
      <c r="K71" s="424"/>
      <c r="L71" s="324"/>
      <c r="M71" s="304"/>
      <c r="N71" s="304"/>
      <c r="O71" s="304"/>
      <c r="P71" s="304"/>
      <c r="Q71" s="134"/>
      <c r="R71" s="134"/>
      <c r="S71" s="134"/>
      <c r="T71" s="134"/>
      <c r="U71" s="134"/>
      <c r="V71" s="134"/>
      <c r="W71" s="134"/>
      <c r="X71" s="134"/>
      <c r="Y71" s="134"/>
      <c r="Z71" s="134"/>
    </row>
    <row r="72" spans="1:26" ht="15.75" customHeight="1">
      <c r="A72" s="134"/>
      <c r="B72" s="412"/>
      <c r="C72" s="414"/>
      <c r="D72" s="417"/>
      <c r="E72" s="367"/>
      <c r="F72" s="417"/>
      <c r="G72" s="194">
        <v>6</v>
      </c>
      <c r="H72" s="219"/>
      <c r="I72" s="367"/>
      <c r="J72" s="417"/>
      <c r="K72" s="424"/>
      <c r="L72" s="324"/>
      <c r="M72" s="304"/>
      <c r="N72" s="304"/>
      <c r="O72" s="304"/>
      <c r="P72" s="304"/>
      <c r="Q72" s="134"/>
      <c r="R72" s="134"/>
      <c r="S72" s="134"/>
      <c r="T72" s="134"/>
      <c r="U72" s="134"/>
      <c r="V72" s="134"/>
      <c r="W72" s="134"/>
      <c r="X72" s="134"/>
      <c r="Y72" s="134"/>
      <c r="Z72" s="134"/>
    </row>
    <row r="73" spans="1:26" ht="15.75" customHeight="1">
      <c r="A73" s="134"/>
      <c r="B73" s="412"/>
      <c r="C73" s="414"/>
      <c r="D73" s="417"/>
      <c r="E73" s="367"/>
      <c r="F73" s="417"/>
      <c r="G73" s="194">
        <v>7</v>
      </c>
      <c r="H73" s="219"/>
      <c r="I73" s="367"/>
      <c r="J73" s="417"/>
      <c r="K73" s="424"/>
      <c r="L73" s="324"/>
      <c r="M73" s="304"/>
      <c r="N73" s="304"/>
      <c r="O73" s="304"/>
      <c r="P73" s="304"/>
      <c r="Q73" s="134"/>
      <c r="R73" s="134"/>
      <c r="S73" s="134"/>
      <c r="T73" s="134"/>
      <c r="U73" s="134"/>
      <c r="V73" s="134"/>
      <c r="W73" s="134"/>
      <c r="X73" s="134"/>
      <c r="Y73" s="134"/>
      <c r="Z73" s="134"/>
    </row>
    <row r="74" spans="1:26" ht="15.75" customHeight="1" thickBot="1">
      <c r="A74" s="134"/>
      <c r="B74" s="413"/>
      <c r="C74" s="415"/>
      <c r="D74" s="418"/>
      <c r="E74" s="368"/>
      <c r="F74" s="418"/>
      <c r="G74" s="196">
        <v>8</v>
      </c>
      <c r="H74" s="212"/>
      <c r="I74" s="368"/>
      <c r="J74" s="418"/>
      <c r="K74" s="425"/>
      <c r="L74" s="324"/>
      <c r="M74" s="304"/>
      <c r="N74" s="304"/>
      <c r="O74" s="304"/>
      <c r="P74" s="304"/>
      <c r="Q74" s="134"/>
      <c r="R74" s="134"/>
      <c r="S74" s="134"/>
      <c r="T74" s="134"/>
      <c r="U74" s="134"/>
      <c r="V74" s="134"/>
      <c r="W74" s="134"/>
      <c r="X74" s="134"/>
      <c r="Y74" s="134"/>
      <c r="Z74" s="134"/>
    </row>
    <row r="75" spans="1:26" ht="81" customHeight="1">
      <c r="A75" s="134"/>
      <c r="B75" s="411" t="str">
        <f>+LEFT(C75,3)</f>
        <v>7.5</v>
      </c>
      <c r="C75" s="404" t="s">
        <v>277</v>
      </c>
      <c r="D75" s="387" t="s">
        <v>278</v>
      </c>
      <c r="E75" s="366" t="s">
        <v>279</v>
      </c>
      <c r="F75" s="381">
        <v>3</v>
      </c>
      <c r="G75" s="197">
        <v>1</v>
      </c>
      <c r="H75" s="209" t="s">
        <v>280</v>
      </c>
      <c r="I75" s="366" t="s">
        <v>281</v>
      </c>
      <c r="J75" s="381">
        <v>3</v>
      </c>
      <c r="K75" s="343" t="str">
        <f>+IF(OR(ISBLANK(F75),ISBLANK(J75)),"",IF(OR(AND(F75=1,J75=1),AND(F75=1,J75=2),AND(F75=1,J75=3)),"Deficiencia de control mayor (diseño y ejecución)",IF(OR(AND(F75=2,J75=2),AND(F75=3,J75=1),AND(F75=3,J75=2),AND(F75=2,J75=1)),"Deficiencia de control (diseño o ejecución)",IF(AND(F75=2,J75=3),"Oportunidad de mejora","Mantenimiento del control"))))</f>
        <v>Mantenimiento del control</v>
      </c>
      <c r="L75" s="327">
        <f>+IF(K75="",75,IF(K75="Deficiencia de control mayor (diseño y ejecución)",80,IF(K75="Deficiencia de control (diseño o ejecución)",100,IF(K75="Oportunidad de mejora",120,140))))</f>
        <v>140</v>
      </c>
      <c r="M75" s="432">
        <v>2.4563000000000001</v>
      </c>
      <c r="N75" s="433">
        <f>+L75+M75</f>
        <v>142.4563</v>
      </c>
      <c r="O75" s="438"/>
      <c r="P75" s="434"/>
      <c r="Q75" s="134"/>
      <c r="R75" s="134"/>
      <c r="S75" s="134"/>
      <c r="T75" s="134"/>
      <c r="U75" s="134"/>
      <c r="V75" s="134"/>
      <c r="W75" s="134"/>
      <c r="X75" s="134"/>
      <c r="Y75" s="134"/>
      <c r="Z75" s="134"/>
    </row>
    <row r="76" spans="1:26" ht="49.5" customHeight="1">
      <c r="A76" s="134"/>
      <c r="B76" s="412"/>
      <c r="C76" s="414"/>
      <c r="D76" s="417"/>
      <c r="E76" s="367"/>
      <c r="F76" s="417"/>
      <c r="G76" s="194">
        <v>2</v>
      </c>
      <c r="H76" s="210" t="s">
        <v>282</v>
      </c>
      <c r="I76" s="367"/>
      <c r="J76" s="417"/>
      <c r="K76" s="424"/>
      <c r="L76" s="324"/>
      <c r="M76" s="304"/>
      <c r="N76" s="304"/>
      <c r="O76" s="304"/>
      <c r="P76" s="304"/>
      <c r="Q76" s="134"/>
      <c r="R76" s="134"/>
      <c r="S76" s="134"/>
      <c r="T76" s="134"/>
      <c r="U76" s="134"/>
      <c r="V76" s="134"/>
      <c r="W76" s="134"/>
      <c r="X76" s="134"/>
      <c r="Y76" s="134"/>
      <c r="Z76" s="134"/>
    </row>
    <row r="77" spans="1:26" ht="97.5" customHeight="1">
      <c r="A77" s="134"/>
      <c r="B77" s="412"/>
      <c r="C77" s="414"/>
      <c r="D77" s="417"/>
      <c r="E77" s="367"/>
      <c r="F77" s="417"/>
      <c r="G77" s="194">
        <v>3</v>
      </c>
      <c r="H77" s="210" t="s">
        <v>283</v>
      </c>
      <c r="I77" s="367"/>
      <c r="J77" s="417"/>
      <c r="K77" s="424"/>
      <c r="L77" s="324"/>
      <c r="M77" s="304"/>
      <c r="N77" s="304"/>
      <c r="O77" s="304"/>
      <c r="P77" s="304"/>
      <c r="Q77" s="134"/>
      <c r="R77" s="134"/>
      <c r="S77" s="134"/>
      <c r="T77" s="134"/>
      <c r="U77" s="134"/>
      <c r="V77" s="134"/>
      <c r="W77" s="134"/>
      <c r="X77" s="134"/>
      <c r="Y77" s="134"/>
      <c r="Z77" s="134"/>
    </row>
    <row r="78" spans="1:26" ht="15.75" customHeight="1">
      <c r="A78" s="134"/>
      <c r="B78" s="412"/>
      <c r="C78" s="414"/>
      <c r="D78" s="417"/>
      <c r="E78" s="367"/>
      <c r="F78" s="417"/>
      <c r="G78" s="194">
        <v>4</v>
      </c>
      <c r="H78" s="211"/>
      <c r="I78" s="367"/>
      <c r="J78" s="417"/>
      <c r="K78" s="424"/>
      <c r="L78" s="324"/>
      <c r="M78" s="304"/>
      <c r="N78" s="304"/>
      <c r="O78" s="304"/>
      <c r="P78" s="304"/>
      <c r="Q78" s="134"/>
      <c r="R78" s="134"/>
      <c r="S78" s="134"/>
      <c r="T78" s="134"/>
      <c r="U78" s="134"/>
      <c r="V78" s="134"/>
      <c r="W78" s="134"/>
      <c r="X78" s="134"/>
      <c r="Y78" s="134"/>
      <c r="Z78" s="134"/>
    </row>
    <row r="79" spans="1:26" ht="15.75" customHeight="1">
      <c r="A79" s="134"/>
      <c r="B79" s="412"/>
      <c r="C79" s="414"/>
      <c r="D79" s="417"/>
      <c r="E79" s="367"/>
      <c r="F79" s="417"/>
      <c r="G79" s="194">
        <v>5</v>
      </c>
      <c r="H79" s="211"/>
      <c r="I79" s="367"/>
      <c r="J79" s="417"/>
      <c r="K79" s="424"/>
      <c r="L79" s="324"/>
      <c r="M79" s="304"/>
      <c r="N79" s="304"/>
      <c r="O79" s="304"/>
      <c r="P79" s="304"/>
      <c r="Q79" s="134"/>
      <c r="R79" s="134"/>
      <c r="S79" s="134"/>
      <c r="T79" s="134"/>
      <c r="U79" s="134"/>
      <c r="V79" s="134"/>
      <c r="W79" s="134"/>
      <c r="X79" s="134"/>
      <c r="Y79" s="134"/>
      <c r="Z79" s="134"/>
    </row>
    <row r="80" spans="1:26" ht="15.75" customHeight="1">
      <c r="A80" s="134"/>
      <c r="B80" s="412"/>
      <c r="C80" s="414"/>
      <c r="D80" s="417"/>
      <c r="E80" s="367"/>
      <c r="F80" s="417"/>
      <c r="G80" s="194">
        <v>6</v>
      </c>
      <c r="H80" s="211"/>
      <c r="I80" s="367"/>
      <c r="J80" s="417"/>
      <c r="K80" s="424"/>
      <c r="L80" s="324"/>
      <c r="M80" s="304"/>
      <c r="N80" s="304"/>
      <c r="O80" s="304"/>
      <c r="P80" s="304"/>
      <c r="Q80" s="134"/>
      <c r="R80" s="134"/>
      <c r="S80" s="134"/>
      <c r="T80" s="134"/>
      <c r="U80" s="134"/>
      <c r="V80" s="134"/>
      <c r="W80" s="134"/>
      <c r="X80" s="134"/>
      <c r="Y80" s="134"/>
      <c r="Z80" s="134"/>
    </row>
    <row r="81" spans="1:26" ht="15.75" customHeight="1">
      <c r="A81" s="134"/>
      <c r="B81" s="412"/>
      <c r="C81" s="414"/>
      <c r="D81" s="417"/>
      <c r="E81" s="367"/>
      <c r="F81" s="417"/>
      <c r="G81" s="194">
        <v>7</v>
      </c>
      <c r="H81" s="211"/>
      <c r="I81" s="367"/>
      <c r="J81" s="417"/>
      <c r="K81" s="424"/>
      <c r="L81" s="324"/>
      <c r="M81" s="304"/>
      <c r="N81" s="304"/>
      <c r="O81" s="304"/>
      <c r="P81" s="304"/>
      <c r="Q81" s="134"/>
      <c r="R81" s="134"/>
      <c r="S81" s="134"/>
      <c r="T81" s="134"/>
      <c r="U81" s="134"/>
      <c r="V81" s="134"/>
      <c r="W81" s="134"/>
      <c r="X81" s="134"/>
      <c r="Y81" s="134"/>
      <c r="Z81" s="134"/>
    </row>
    <row r="82" spans="1:26" ht="15.75" customHeight="1" thickBot="1">
      <c r="A82" s="134"/>
      <c r="B82" s="413"/>
      <c r="C82" s="415"/>
      <c r="D82" s="418"/>
      <c r="E82" s="368"/>
      <c r="F82" s="418"/>
      <c r="G82" s="196">
        <v>8</v>
      </c>
      <c r="H82" s="212"/>
      <c r="I82" s="368"/>
      <c r="J82" s="418"/>
      <c r="K82" s="425"/>
      <c r="L82" s="324"/>
      <c r="M82" s="304"/>
      <c r="N82" s="304"/>
      <c r="O82" s="304"/>
      <c r="P82" s="304"/>
      <c r="Q82" s="134"/>
      <c r="R82" s="134"/>
      <c r="S82" s="134"/>
      <c r="T82" s="134"/>
      <c r="U82" s="134"/>
      <c r="V82" s="134"/>
      <c r="W82" s="134"/>
      <c r="X82" s="134"/>
      <c r="Y82" s="134"/>
      <c r="Z82" s="134"/>
    </row>
    <row r="83" spans="1:26" ht="22.5" customHeight="1">
      <c r="A83" s="134"/>
      <c r="B83" s="478"/>
      <c r="C83" s="478" t="s">
        <v>284</v>
      </c>
      <c r="D83" s="442" t="s">
        <v>8</v>
      </c>
      <c r="E83" s="442" t="s">
        <v>237</v>
      </c>
      <c r="F83" s="422" t="s">
        <v>238</v>
      </c>
      <c r="G83" s="440" t="s">
        <v>115</v>
      </c>
      <c r="H83" s="475"/>
      <c r="I83" s="475"/>
      <c r="J83" s="422" t="s">
        <v>239</v>
      </c>
      <c r="K83" s="422" t="s">
        <v>149</v>
      </c>
      <c r="L83" s="429"/>
      <c r="M83" s="429"/>
      <c r="N83" s="437"/>
      <c r="O83" s="435"/>
      <c r="P83" s="436"/>
      <c r="Q83" s="134"/>
      <c r="R83" s="134"/>
      <c r="S83" s="134"/>
      <c r="T83" s="134"/>
      <c r="U83" s="134"/>
      <c r="V83" s="134"/>
      <c r="W83" s="134"/>
      <c r="X83" s="134"/>
      <c r="Y83" s="134"/>
      <c r="Z83" s="134"/>
    </row>
    <row r="84" spans="1:26" ht="22.5" customHeight="1">
      <c r="A84" s="134"/>
      <c r="B84" s="347"/>
      <c r="C84" s="423"/>
      <c r="D84" s="423"/>
      <c r="E84" s="423"/>
      <c r="F84" s="423"/>
      <c r="G84" s="441" t="s">
        <v>13</v>
      </c>
      <c r="H84" s="442" t="s">
        <v>15</v>
      </c>
      <c r="I84" s="442" t="s">
        <v>285</v>
      </c>
      <c r="J84" s="423"/>
      <c r="K84" s="423"/>
      <c r="L84" s="304"/>
      <c r="M84" s="304"/>
      <c r="N84" s="304"/>
      <c r="O84" s="304"/>
      <c r="P84" s="304"/>
      <c r="Q84" s="134"/>
      <c r="R84" s="134"/>
      <c r="S84" s="134"/>
      <c r="T84" s="134"/>
      <c r="U84" s="134"/>
      <c r="V84" s="134"/>
      <c r="W84" s="134"/>
      <c r="X84" s="134"/>
      <c r="Y84" s="134"/>
      <c r="Z84" s="134"/>
    </row>
    <row r="85" spans="1:26" ht="87.75" customHeight="1" thickBot="1">
      <c r="A85" s="134"/>
      <c r="B85" s="347"/>
      <c r="C85" s="423"/>
      <c r="D85" s="477"/>
      <c r="E85" s="477"/>
      <c r="F85" s="423"/>
      <c r="G85" s="423"/>
      <c r="H85" s="477"/>
      <c r="I85" s="477"/>
      <c r="J85" s="423"/>
      <c r="K85" s="423"/>
      <c r="L85" s="304"/>
      <c r="M85" s="304"/>
      <c r="N85" s="304"/>
      <c r="O85" s="304"/>
      <c r="P85" s="304"/>
      <c r="Q85" s="134"/>
      <c r="R85" s="134"/>
      <c r="S85" s="134"/>
      <c r="T85" s="134"/>
      <c r="U85" s="134"/>
      <c r="V85" s="134"/>
      <c r="W85" s="134"/>
      <c r="X85" s="134"/>
      <c r="Y85" s="134"/>
      <c r="Z85" s="134"/>
    </row>
    <row r="86" spans="1:26" ht="65.25" customHeight="1">
      <c r="A86" s="134"/>
      <c r="B86" s="411" t="str">
        <f>+LEFT(C86,3)</f>
        <v>8.1</v>
      </c>
      <c r="C86" s="404" t="s">
        <v>286</v>
      </c>
      <c r="D86" s="387" t="s">
        <v>241</v>
      </c>
      <c r="E86" s="366" t="s">
        <v>774</v>
      </c>
      <c r="F86" s="381">
        <v>3</v>
      </c>
      <c r="G86" s="197">
        <v>1</v>
      </c>
      <c r="H86" s="210" t="s">
        <v>775</v>
      </c>
      <c r="I86" s="462" t="s">
        <v>868</v>
      </c>
      <c r="J86" s="381">
        <v>2</v>
      </c>
      <c r="K86" s="343" t="str">
        <f>+IF(OR(ISBLANK(F86),ISBLANK(J86)),"",IF(OR(AND(F86=1,J86=1),AND(F86=1,J86=2),AND(F86=1,J86=3)),"Deficiencia de control mayor (diseño y ejecución)",IF(OR(AND(F86=2,J86=2),AND(F86=3,J86=1),AND(F86=3,J86=2),AND(F86=2,J86=1)),"Deficiencia de control (diseño o ejecución)",IF(AND(F86=2,J86=3),"Oportunidad de mejora","Mantenimiento del control"))))</f>
        <v>Deficiencia de control (diseño o ejecución)</v>
      </c>
      <c r="L86" s="327">
        <f>+IF(K86="",75,IF(K86="Deficiencia de control mayor (diseño y ejecución)",80,IF(K86="Deficiencia de control (diseño o ejecución)",100,IF(K86="Oportunidad de mejora",120,140))))</f>
        <v>100</v>
      </c>
      <c r="M86" s="432">
        <v>2.5457999999999998</v>
      </c>
      <c r="N86" s="433">
        <f>+L86+M86</f>
        <v>102.5458</v>
      </c>
      <c r="O86" s="438"/>
      <c r="P86" s="434"/>
      <c r="Q86" s="134"/>
      <c r="R86" s="134"/>
      <c r="S86" s="134"/>
      <c r="T86" s="134"/>
      <c r="U86" s="134"/>
      <c r="V86" s="134"/>
      <c r="W86" s="134"/>
      <c r="X86" s="134"/>
      <c r="Y86" s="134"/>
      <c r="Z86" s="134"/>
    </row>
    <row r="87" spans="1:26" ht="21.75" customHeight="1">
      <c r="A87" s="134"/>
      <c r="B87" s="412"/>
      <c r="C87" s="414"/>
      <c r="D87" s="417"/>
      <c r="E87" s="367"/>
      <c r="F87" s="417"/>
      <c r="G87" s="194">
        <v>2</v>
      </c>
      <c r="H87" s="210" t="s">
        <v>776</v>
      </c>
      <c r="I87" s="463"/>
      <c r="J87" s="417"/>
      <c r="K87" s="424"/>
      <c r="L87" s="324"/>
      <c r="M87" s="304"/>
      <c r="N87" s="304"/>
      <c r="O87" s="304"/>
      <c r="P87" s="304"/>
      <c r="Q87" s="134"/>
      <c r="R87" s="134"/>
      <c r="S87" s="134"/>
      <c r="T87" s="134"/>
      <c r="U87" s="134"/>
      <c r="V87" s="134"/>
      <c r="W87" s="134"/>
      <c r="X87" s="134"/>
      <c r="Y87" s="134"/>
      <c r="Z87" s="134"/>
    </row>
    <row r="88" spans="1:26" ht="70">
      <c r="A88" s="134"/>
      <c r="B88" s="412"/>
      <c r="C88" s="414"/>
      <c r="D88" s="417"/>
      <c r="E88" s="367"/>
      <c r="F88" s="417"/>
      <c r="G88" s="194">
        <v>3</v>
      </c>
      <c r="H88" s="210" t="s">
        <v>777</v>
      </c>
      <c r="I88" s="463"/>
      <c r="J88" s="417"/>
      <c r="K88" s="424"/>
      <c r="L88" s="324"/>
      <c r="M88" s="304"/>
      <c r="N88" s="304"/>
      <c r="O88" s="304"/>
      <c r="P88" s="304"/>
      <c r="Q88" s="134"/>
      <c r="R88" s="134"/>
      <c r="S88" s="134"/>
      <c r="T88" s="134"/>
      <c r="U88" s="134"/>
      <c r="V88" s="134"/>
      <c r="W88" s="134"/>
      <c r="X88" s="134"/>
      <c r="Y88" s="134"/>
      <c r="Z88" s="134"/>
    </row>
    <row r="89" spans="1:26" ht="42">
      <c r="A89" s="134"/>
      <c r="B89" s="412"/>
      <c r="C89" s="414"/>
      <c r="D89" s="417"/>
      <c r="E89" s="367"/>
      <c r="F89" s="417"/>
      <c r="G89" s="194">
        <v>4</v>
      </c>
      <c r="H89" s="242" t="s">
        <v>287</v>
      </c>
      <c r="I89" s="463"/>
      <c r="J89" s="417"/>
      <c r="K89" s="424"/>
      <c r="L89" s="324"/>
      <c r="M89" s="304"/>
      <c r="N89" s="304"/>
      <c r="O89" s="304"/>
      <c r="P89" s="304"/>
      <c r="Q89" s="134"/>
      <c r="R89" s="134"/>
      <c r="S89" s="134"/>
      <c r="T89" s="134"/>
      <c r="U89" s="134"/>
      <c r="V89" s="134"/>
      <c r="W89" s="134"/>
      <c r="X89" s="134"/>
      <c r="Y89" s="134"/>
      <c r="Z89" s="134"/>
    </row>
    <row r="90" spans="1:26" ht="14">
      <c r="A90" s="134"/>
      <c r="B90" s="412"/>
      <c r="C90" s="414"/>
      <c r="D90" s="417"/>
      <c r="E90" s="367"/>
      <c r="F90" s="417"/>
      <c r="G90" s="194">
        <v>5</v>
      </c>
      <c r="H90" s="211"/>
      <c r="I90" s="463"/>
      <c r="J90" s="417"/>
      <c r="K90" s="424"/>
      <c r="L90" s="324"/>
      <c r="M90" s="304"/>
      <c r="N90" s="304"/>
      <c r="O90" s="304"/>
      <c r="P90" s="304"/>
      <c r="Q90" s="134"/>
      <c r="R90" s="134"/>
      <c r="S90" s="134"/>
      <c r="T90" s="134"/>
      <c r="U90" s="134"/>
      <c r="V90" s="134"/>
      <c r="W90" s="134"/>
      <c r="X90" s="134"/>
      <c r="Y90" s="134"/>
      <c r="Z90" s="134"/>
    </row>
    <row r="91" spans="1:26" ht="15.75" customHeight="1">
      <c r="A91" s="134"/>
      <c r="B91" s="412"/>
      <c r="C91" s="414"/>
      <c r="D91" s="417"/>
      <c r="E91" s="367"/>
      <c r="F91" s="417"/>
      <c r="G91" s="194">
        <v>6</v>
      </c>
      <c r="H91" s="211"/>
      <c r="I91" s="463"/>
      <c r="J91" s="417"/>
      <c r="K91" s="424"/>
      <c r="L91" s="324"/>
      <c r="M91" s="304"/>
      <c r="N91" s="304"/>
      <c r="O91" s="304"/>
      <c r="P91" s="304"/>
      <c r="Q91" s="134"/>
      <c r="R91" s="134"/>
      <c r="S91" s="134"/>
      <c r="T91" s="134"/>
      <c r="U91" s="134"/>
      <c r="V91" s="134"/>
      <c r="W91" s="134"/>
      <c r="X91" s="134"/>
      <c r="Y91" s="134"/>
      <c r="Z91" s="134"/>
    </row>
    <row r="92" spans="1:26" ht="15.75" customHeight="1">
      <c r="A92" s="134"/>
      <c r="B92" s="412"/>
      <c r="C92" s="414"/>
      <c r="D92" s="417"/>
      <c r="E92" s="367"/>
      <c r="F92" s="417"/>
      <c r="G92" s="194">
        <v>7</v>
      </c>
      <c r="H92" s="211"/>
      <c r="I92" s="463"/>
      <c r="J92" s="417"/>
      <c r="K92" s="424"/>
      <c r="L92" s="324"/>
      <c r="M92" s="304"/>
      <c r="N92" s="304"/>
      <c r="O92" s="304"/>
      <c r="P92" s="304"/>
      <c r="Q92" s="134"/>
      <c r="R92" s="134"/>
      <c r="S92" s="134"/>
      <c r="T92" s="134"/>
      <c r="U92" s="134"/>
      <c r="V92" s="134"/>
      <c r="W92" s="134"/>
      <c r="X92" s="134"/>
      <c r="Y92" s="134"/>
      <c r="Z92" s="134"/>
    </row>
    <row r="93" spans="1:26" ht="159.75" customHeight="1" thickBot="1">
      <c r="A93" s="134"/>
      <c r="B93" s="413"/>
      <c r="C93" s="415"/>
      <c r="D93" s="418"/>
      <c r="E93" s="368"/>
      <c r="F93" s="418"/>
      <c r="G93" s="196">
        <v>8</v>
      </c>
      <c r="H93" s="212"/>
      <c r="I93" s="464"/>
      <c r="J93" s="418"/>
      <c r="K93" s="425"/>
      <c r="L93" s="324"/>
      <c r="M93" s="304"/>
      <c r="N93" s="304"/>
      <c r="O93" s="304"/>
      <c r="P93" s="304"/>
      <c r="Q93" s="134"/>
      <c r="R93" s="134"/>
      <c r="S93" s="134"/>
      <c r="T93" s="134"/>
      <c r="U93" s="134"/>
      <c r="V93" s="134"/>
      <c r="W93" s="134"/>
      <c r="X93" s="134"/>
      <c r="Y93" s="134"/>
      <c r="Z93" s="134"/>
    </row>
    <row r="94" spans="1:26" ht="98" customHeight="1">
      <c r="A94" s="134"/>
      <c r="B94" s="411" t="str">
        <f>+LEFT(C94,3)</f>
        <v>8.2</v>
      </c>
      <c r="C94" s="404" t="s">
        <v>288</v>
      </c>
      <c r="D94" s="387" t="s">
        <v>289</v>
      </c>
      <c r="E94" s="366" t="s">
        <v>779</v>
      </c>
      <c r="F94" s="381">
        <v>3</v>
      </c>
      <c r="G94" s="197">
        <v>1</v>
      </c>
      <c r="H94" s="209" t="s">
        <v>290</v>
      </c>
      <c r="I94" s="350" t="s">
        <v>886</v>
      </c>
      <c r="J94" s="381">
        <v>3</v>
      </c>
      <c r="K94" s="343" t="str">
        <f>+IF(OR(ISBLANK(F94),ISBLANK(J94)),"",IF(OR(AND(F94=1,J94=1),AND(F94=1,J94=2),AND(F94=1,J94=3)),"Deficiencia de control mayor (diseño y ejecución)",IF(OR(AND(F94=2,J94=2),AND(F94=3,J94=1),AND(F94=3,J94=2),AND(F94=2,J94=1)),"Deficiencia de control (diseño o ejecución)",IF(AND(F94=2,J94=3),"Oportunidad de mejora","Mantenimiento del control"))))</f>
        <v>Mantenimiento del control</v>
      </c>
      <c r="L94" s="327">
        <f>+IF(K94="",75,IF(K94="Deficiencia de control mayor (diseño y ejecución)",80,IF(K94="Deficiencia de control (diseño o ejecución)",100,IF(K94="Oportunidad de mejora",120,140))))</f>
        <v>140</v>
      </c>
      <c r="M94" s="432">
        <v>2.6320999999999999</v>
      </c>
      <c r="N94" s="433">
        <f>+L94+M94</f>
        <v>142.63210000000001</v>
      </c>
      <c r="O94" s="438"/>
      <c r="P94" s="434"/>
      <c r="Q94" s="134"/>
      <c r="R94" s="134"/>
      <c r="S94" s="134"/>
      <c r="T94" s="134"/>
      <c r="U94" s="134"/>
      <c r="V94" s="134"/>
      <c r="W94" s="134"/>
      <c r="X94" s="134"/>
      <c r="Y94" s="134"/>
      <c r="Z94" s="134"/>
    </row>
    <row r="95" spans="1:26" ht="56">
      <c r="A95" s="134"/>
      <c r="B95" s="412"/>
      <c r="C95" s="414"/>
      <c r="D95" s="417"/>
      <c r="E95" s="367"/>
      <c r="F95" s="417"/>
      <c r="G95" s="194">
        <v>2</v>
      </c>
      <c r="H95" s="210" t="s">
        <v>291</v>
      </c>
      <c r="I95" s="351"/>
      <c r="J95" s="417"/>
      <c r="K95" s="424"/>
      <c r="L95" s="324"/>
      <c r="M95" s="304"/>
      <c r="N95" s="304"/>
      <c r="O95" s="304"/>
      <c r="P95" s="304"/>
      <c r="Q95" s="134"/>
      <c r="R95" s="134"/>
      <c r="S95" s="134"/>
      <c r="T95" s="134"/>
      <c r="U95" s="134"/>
      <c r="V95" s="134"/>
      <c r="W95" s="134"/>
      <c r="X95" s="134"/>
      <c r="Y95" s="134"/>
      <c r="Z95" s="134"/>
    </row>
    <row r="96" spans="1:26" ht="70">
      <c r="A96" s="134"/>
      <c r="B96" s="412"/>
      <c r="C96" s="414"/>
      <c r="D96" s="417"/>
      <c r="E96" s="367"/>
      <c r="F96" s="417"/>
      <c r="G96" s="194">
        <v>3</v>
      </c>
      <c r="H96" s="210" t="s">
        <v>778</v>
      </c>
      <c r="I96" s="351"/>
      <c r="J96" s="417"/>
      <c r="K96" s="424"/>
      <c r="L96" s="324"/>
      <c r="M96" s="304"/>
      <c r="N96" s="304"/>
      <c r="O96" s="304"/>
      <c r="P96" s="304"/>
      <c r="Q96" s="134"/>
      <c r="R96" s="134"/>
      <c r="S96" s="134"/>
      <c r="T96" s="134"/>
      <c r="U96" s="134"/>
      <c r="V96" s="134"/>
      <c r="W96" s="134"/>
      <c r="X96" s="134"/>
      <c r="Y96" s="134"/>
      <c r="Z96" s="134"/>
    </row>
    <row r="97" spans="1:26" ht="15.75" customHeight="1">
      <c r="A97" s="134"/>
      <c r="B97" s="412"/>
      <c r="C97" s="414"/>
      <c r="D97" s="417"/>
      <c r="E97" s="367"/>
      <c r="F97" s="417"/>
      <c r="G97" s="194">
        <v>4</v>
      </c>
      <c r="H97" s="211"/>
      <c r="I97" s="351"/>
      <c r="J97" s="417"/>
      <c r="K97" s="424"/>
      <c r="L97" s="324"/>
      <c r="M97" s="304"/>
      <c r="N97" s="304"/>
      <c r="O97" s="304"/>
      <c r="P97" s="304"/>
      <c r="Q97" s="134"/>
      <c r="R97" s="134"/>
      <c r="S97" s="134"/>
      <c r="T97" s="134"/>
      <c r="U97" s="134"/>
      <c r="V97" s="134"/>
      <c r="W97" s="134"/>
      <c r="X97" s="134"/>
      <c r="Y97" s="134"/>
      <c r="Z97" s="134"/>
    </row>
    <row r="98" spans="1:26" ht="15.75" customHeight="1">
      <c r="A98" s="134"/>
      <c r="B98" s="412"/>
      <c r="C98" s="414"/>
      <c r="D98" s="417"/>
      <c r="E98" s="367"/>
      <c r="F98" s="417"/>
      <c r="G98" s="194">
        <v>5</v>
      </c>
      <c r="H98" s="211"/>
      <c r="I98" s="351"/>
      <c r="J98" s="417"/>
      <c r="K98" s="424"/>
      <c r="L98" s="324"/>
      <c r="M98" s="304"/>
      <c r="N98" s="304"/>
      <c r="O98" s="304"/>
      <c r="P98" s="304"/>
      <c r="Q98" s="134"/>
      <c r="R98" s="134"/>
      <c r="S98" s="134"/>
      <c r="T98" s="134"/>
      <c r="U98" s="134"/>
      <c r="V98" s="134"/>
      <c r="W98" s="134"/>
      <c r="X98" s="134"/>
      <c r="Y98" s="134"/>
      <c r="Z98" s="134"/>
    </row>
    <row r="99" spans="1:26" ht="15.75" customHeight="1">
      <c r="A99" s="134"/>
      <c r="B99" s="412"/>
      <c r="C99" s="414"/>
      <c r="D99" s="417"/>
      <c r="E99" s="367"/>
      <c r="F99" s="417"/>
      <c r="G99" s="194">
        <v>6</v>
      </c>
      <c r="H99" s="211"/>
      <c r="I99" s="351"/>
      <c r="J99" s="417"/>
      <c r="K99" s="424"/>
      <c r="L99" s="324"/>
      <c r="M99" s="304"/>
      <c r="N99" s="304"/>
      <c r="O99" s="304"/>
      <c r="P99" s="304"/>
      <c r="Q99" s="134"/>
      <c r="R99" s="134"/>
      <c r="S99" s="134"/>
      <c r="T99" s="134"/>
      <c r="U99" s="134"/>
      <c r="V99" s="134"/>
      <c r="W99" s="134"/>
      <c r="X99" s="134"/>
      <c r="Y99" s="134"/>
      <c r="Z99" s="134"/>
    </row>
    <row r="100" spans="1:26" ht="15.75" customHeight="1">
      <c r="A100" s="134"/>
      <c r="B100" s="412"/>
      <c r="C100" s="414"/>
      <c r="D100" s="417"/>
      <c r="E100" s="367"/>
      <c r="F100" s="417"/>
      <c r="G100" s="194">
        <v>7</v>
      </c>
      <c r="H100" s="211"/>
      <c r="I100" s="351"/>
      <c r="J100" s="417"/>
      <c r="K100" s="424"/>
      <c r="L100" s="324"/>
      <c r="M100" s="304"/>
      <c r="N100" s="304"/>
      <c r="O100" s="304"/>
      <c r="P100" s="304"/>
      <c r="Q100" s="134"/>
      <c r="R100" s="134"/>
      <c r="S100" s="134"/>
      <c r="T100" s="134"/>
      <c r="U100" s="134"/>
      <c r="V100" s="134"/>
      <c r="W100" s="134"/>
      <c r="X100" s="134"/>
      <c r="Y100" s="134"/>
      <c r="Z100" s="134"/>
    </row>
    <row r="101" spans="1:26" ht="15.75" customHeight="1" thickBot="1">
      <c r="A101" s="134"/>
      <c r="B101" s="413"/>
      <c r="C101" s="415"/>
      <c r="D101" s="418"/>
      <c r="E101" s="368"/>
      <c r="F101" s="418"/>
      <c r="G101" s="196">
        <v>8</v>
      </c>
      <c r="H101" s="212"/>
      <c r="I101" s="352"/>
      <c r="J101" s="418"/>
      <c r="K101" s="425"/>
      <c r="L101" s="324"/>
      <c r="M101" s="304"/>
      <c r="N101" s="304"/>
      <c r="O101" s="304"/>
      <c r="P101" s="304"/>
      <c r="Q101" s="134"/>
      <c r="R101" s="134"/>
      <c r="S101" s="134"/>
      <c r="T101" s="134"/>
      <c r="U101" s="134"/>
      <c r="V101" s="134"/>
      <c r="W101" s="134"/>
      <c r="X101" s="134"/>
      <c r="Y101" s="134"/>
      <c r="Z101" s="134"/>
    </row>
    <row r="102" spans="1:26" ht="28">
      <c r="A102" s="134"/>
      <c r="B102" s="411" t="str">
        <f>+LEFT(C102,3)</f>
        <v>8.3</v>
      </c>
      <c r="C102" s="404" t="s">
        <v>292</v>
      </c>
      <c r="D102" s="387" t="s">
        <v>293</v>
      </c>
      <c r="E102" s="366" t="s">
        <v>780</v>
      </c>
      <c r="F102" s="381">
        <v>3</v>
      </c>
      <c r="G102" s="197">
        <v>1</v>
      </c>
      <c r="H102" s="210" t="s">
        <v>756</v>
      </c>
      <c r="I102" s="350" t="s">
        <v>781</v>
      </c>
      <c r="J102" s="381">
        <v>3</v>
      </c>
      <c r="K102" s="343" t="str">
        <f>+IF(OR(ISBLANK(F102),ISBLANK(J102)),"",IF(OR(AND(F102=1,J102=1),AND(F102=1,J102=2),AND(F102=1,J102=3)),"Deficiencia de control mayor (diseño y ejecución)",IF(OR(AND(F102=2,J102=2),AND(F102=3,J102=1),AND(F102=3,J102=2),AND(F102=2,J102=1)),"Deficiencia de control (diseño o ejecución)",IF(AND(F102=2,J102=3),"Oportunidad de mejora","Mantenimiento del control"))))</f>
        <v>Mantenimiento del control</v>
      </c>
      <c r="L102" s="327">
        <f>+IF(K102="",75,IF(K102="Deficiencia de control mayor (diseño y ejecución)",80,IF(K102="Deficiencia de control (diseño o ejecución)",100,IF(K102="Oportunidad de mejora",120,140))))</f>
        <v>140</v>
      </c>
      <c r="M102" s="432">
        <v>2.7456</v>
      </c>
      <c r="N102" s="433">
        <f>+L102+M102</f>
        <v>142.7456</v>
      </c>
      <c r="O102" s="438"/>
      <c r="P102" s="434"/>
      <c r="Q102" s="134"/>
      <c r="R102" s="134"/>
      <c r="S102" s="134"/>
      <c r="T102" s="134"/>
      <c r="U102" s="134"/>
      <c r="V102" s="134"/>
      <c r="W102" s="134"/>
      <c r="X102" s="134"/>
      <c r="Y102" s="134"/>
      <c r="Z102" s="134"/>
    </row>
    <row r="103" spans="1:26" ht="42">
      <c r="A103" s="134"/>
      <c r="B103" s="412"/>
      <c r="C103" s="414"/>
      <c r="D103" s="417"/>
      <c r="E103" s="367"/>
      <c r="F103" s="417"/>
      <c r="G103" s="194">
        <v>2</v>
      </c>
      <c r="H103" s="210" t="s">
        <v>294</v>
      </c>
      <c r="I103" s="351"/>
      <c r="J103" s="417"/>
      <c r="K103" s="424"/>
      <c r="L103" s="324"/>
      <c r="M103" s="304"/>
      <c r="N103" s="304"/>
      <c r="O103" s="304"/>
      <c r="P103" s="304"/>
      <c r="Q103" s="134"/>
      <c r="R103" s="134"/>
      <c r="S103" s="134"/>
      <c r="T103" s="134"/>
      <c r="U103" s="134"/>
      <c r="V103" s="134"/>
      <c r="W103" s="134"/>
      <c r="X103" s="134"/>
      <c r="Y103" s="134"/>
      <c r="Z103" s="134"/>
    </row>
    <row r="104" spans="1:26" ht="70">
      <c r="A104" s="134"/>
      <c r="B104" s="412"/>
      <c r="C104" s="414"/>
      <c r="D104" s="417"/>
      <c r="E104" s="367"/>
      <c r="F104" s="417"/>
      <c r="G104" s="194">
        <v>3</v>
      </c>
      <c r="H104" s="210" t="s">
        <v>295</v>
      </c>
      <c r="I104" s="351"/>
      <c r="J104" s="417"/>
      <c r="K104" s="424"/>
      <c r="L104" s="324"/>
      <c r="M104" s="304"/>
      <c r="N104" s="304"/>
      <c r="O104" s="304"/>
      <c r="P104" s="304"/>
      <c r="Q104" s="134"/>
      <c r="R104" s="134"/>
      <c r="S104" s="134"/>
      <c r="T104" s="134"/>
      <c r="U104" s="134"/>
      <c r="V104" s="134"/>
      <c r="W104" s="134"/>
      <c r="X104" s="134"/>
      <c r="Y104" s="134"/>
      <c r="Z104" s="134"/>
    </row>
    <row r="105" spans="1:26" ht="42">
      <c r="A105" s="134"/>
      <c r="B105" s="412"/>
      <c r="C105" s="414"/>
      <c r="D105" s="417"/>
      <c r="E105" s="367"/>
      <c r="F105" s="417"/>
      <c r="G105" s="194">
        <v>4</v>
      </c>
      <c r="H105" s="210" t="s">
        <v>785</v>
      </c>
      <c r="I105" s="351"/>
      <c r="J105" s="417"/>
      <c r="K105" s="424"/>
      <c r="L105" s="324"/>
      <c r="M105" s="304"/>
      <c r="N105" s="304"/>
      <c r="O105" s="304"/>
      <c r="P105" s="304"/>
      <c r="Q105" s="134"/>
      <c r="R105" s="134"/>
      <c r="S105" s="134"/>
      <c r="T105" s="134"/>
      <c r="U105" s="134"/>
      <c r="V105" s="134"/>
      <c r="W105" s="134"/>
      <c r="X105" s="134"/>
      <c r="Y105" s="134"/>
      <c r="Z105" s="134"/>
    </row>
    <row r="106" spans="1:26" ht="70">
      <c r="A106" s="134"/>
      <c r="B106" s="412"/>
      <c r="C106" s="414"/>
      <c r="D106" s="417"/>
      <c r="E106" s="367"/>
      <c r="F106" s="417"/>
      <c r="G106" s="194">
        <v>5</v>
      </c>
      <c r="H106" s="210" t="s">
        <v>296</v>
      </c>
      <c r="I106" s="351"/>
      <c r="J106" s="417"/>
      <c r="K106" s="424"/>
      <c r="L106" s="324"/>
      <c r="M106" s="304"/>
      <c r="N106" s="304"/>
      <c r="O106" s="304"/>
      <c r="P106" s="304"/>
      <c r="Q106" s="134"/>
      <c r="R106" s="134"/>
      <c r="S106" s="134"/>
      <c r="T106" s="134"/>
      <c r="U106" s="134"/>
      <c r="V106" s="134"/>
      <c r="W106" s="134"/>
      <c r="X106" s="134"/>
      <c r="Y106" s="134"/>
      <c r="Z106" s="134"/>
    </row>
    <row r="107" spans="1:26" ht="15.75" customHeight="1">
      <c r="A107" s="134"/>
      <c r="B107" s="412"/>
      <c r="C107" s="414"/>
      <c r="D107" s="417"/>
      <c r="E107" s="367"/>
      <c r="F107" s="417"/>
      <c r="G107" s="194">
        <v>6</v>
      </c>
      <c r="H107" s="211"/>
      <c r="I107" s="351"/>
      <c r="J107" s="417"/>
      <c r="K107" s="424"/>
      <c r="L107" s="324"/>
      <c r="M107" s="304"/>
      <c r="N107" s="304"/>
      <c r="O107" s="304"/>
      <c r="P107" s="304"/>
      <c r="Q107" s="134"/>
      <c r="R107" s="134"/>
      <c r="S107" s="134"/>
      <c r="T107" s="134"/>
      <c r="U107" s="134"/>
      <c r="V107" s="134"/>
      <c r="W107" s="134"/>
      <c r="X107" s="134"/>
      <c r="Y107" s="134"/>
      <c r="Z107" s="134"/>
    </row>
    <row r="108" spans="1:26" ht="15.75" customHeight="1">
      <c r="A108" s="134"/>
      <c r="B108" s="412"/>
      <c r="C108" s="414"/>
      <c r="D108" s="417"/>
      <c r="E108" s="367"/>
      <c r="F108" s="417"/>
      <c r="G108" s="194">
        <v>7</v>
      </c>
      <c r="H108" s="211"/>
      <c r="I108" s="351"/>
      <c r="J108" s="417"/>
      <c r="K108" s="424"/>
      <c r="L108" s="324"/>
      <c r="M108" s="304"/>
      <c r="N108" s="304"/>
      <c r="O108" s="304"/>
      <c r="P108" s="304"/>
      <c r="Q108" s="134"/>
      <c r="R108" s="134"/>
      <c r="S108" s="134"/>
      <c r="T108" s="134"/>
      <c r="U108" s="134"/>
      <c r="V108" s="134"/>
      <c r="W108" s="134"/>
      <c r="X108" s="134"/>
      <c r="Y108" s="134"/>
      <c r="Z108" s="134"/>
    </row>
    <row r="109" spans="1:26" ht="15.75" customHeight="1" thickBot="1">
      <c r="A109" s="134"/>
      <c r="B109" s="413"/>
      <c r="C109" s="415"/>
      <c r="D109" s="418"/>
      <c r="E109" s="368"/>
      <c r="F109" s="418"/>
      <c r="G109" s="196">
        <v>8</v>
      </c>
      <c r="H109" s="212"/>
      <c r="I109" s="352"/>
      <c r="J109" s="418"/>
      <c r="K109" s="425"/>
      <c r="L109" s="324"/>
      <c r="M109" s="304"/>
      <c r="N109" s="304"/>
      <c r="O109" s="304"/>
      <c r="P109" s="304"/>
      <c r="Q109" s="134"/>
      <c r="R109" s="134"/>
      <c r="S109" s="134"/>
      <c r="T109" s="134"/>
      <c r="U109" s="134"/>
      <c r="V109" s="134"/>
      <c r="W109" s="134"/>
      <c r="X109" s="134"/>
      <c r="Y109" s="134"/>
      <c r="Z109" s="134"/>
    </row>
    <row r="110" spans="1:26" ht="42" customHeight="1">
      <c r="A110" s="134"/>
      <c r="B110" s="411" t="str">
        <f>+LEFT(C110,3)</f>
        <v>8.4</v>
      </c>
      <c r="C110" s="404" t="s">
        <v>297</v>
      </c>
      <c r="D110" s="387" t="s">
        <v>289</v>
      </c>
      <c r="E110" s="350" t="s">
        <v>782</v>
      </c>
      <c r="F110" s="353">
        <v>3</v>
      </c>
      <c r="G110" s="205">
        <v>1</v>
      </c>
      <c r="H110" s="213" t="s">
        <v>298</v>
      </c>
      <c r="I110" s="350" t="s">
        <v>852</v>
      </c>
      <c r="J110" s="381">
        <v>2</v>
      </c>
      <c r="K110" s="343" t="str">
        <f>+IF(OR(ISBLANK(F110),ISBLANK(J110)),"",IF(OR(AND(F110=1,J110=1),AND(F110=1,J110=2),AND(F110=1,J110=3)),"Deficiencia de control mayor (diseño y ejecución)",IF(OR(AND(F110=2,J110=2),AND(F110=3,J110=1),AND(F110=3,J110=2),AND(F110=2,J110=1)),"Deficiencia de control (diseño o ejecución)",IF(AND(F110=2,J110=3),"Oportunidad de mejora","Mantenimiento del control"))))</f>
        <v>Deficiencia de control (diseño o ejecución)</v>
      </c>
      <c r="L110" s="327">
        <f>+IF(K110="",75,IF(K110="Deficiencia de control mayor (diseño y ejecución)",80,IF(K110="Deficiencia de control (diseño o ejecución)",100,IF(K110="Oportunidad de mejora",120,140))))</f>
        <v>100</v>
      </c>
      <c r="M110" s="432">
        <v>2.8744999999999998</v>
      </c>
      <c r="N110" s="433">
        <f>+L110+M110</f>
        <v>102.8745</v>
      </c>
      <c r="O110" s="438"/>
      <c r="P110" s="434"/>
      <c r="Q110" s="134"/>
      <c r="R110" s="134"/>
      <c r="S110" s="134"/>
      <c r="T110" s="134"/>
      <c r="U110" s="134"/>
      <c r="V110" s="134"/>
      <c r="W110" s="134"/>
      <c r="X110" s="134"/>
      <c r="Y110" s="134"/>
      <c r="Z110" s="134"/>
    </row>
    <row r="111" spans="1:26" ht="28" customHeight="1">
      <c r="A111" s="134"/>
      <c r="B111" s="412"/>
      <c r="C111" s="414"/>
      <c r="D111" s="417"/>
      <c r="E111" s="351"/>
      <c r="F111" s="473"/>
      <c r="G111" s="206">
        <v>2</v>
      </c>
      <c r="H111" s="214" t="s">
        <v>299</v>
      </c>
      <c r="I111" s="351"/>
      <c r="J111" s="417"/>
      <c r="K111" s="424"/>
      <c r="L111" s="324"/>
      <c r="M111" s="304"/>
      <c r="N111" s="304"/>
      <c r="O111" s="304"/>
      <c r="P111" s="304"/>
      <c r="Q111" s="134"/>
      <c r="R111" s="134"/>
      <c r="S111" s="134"/>
      <c r="T111" s="134"/>
      <c r="U111" s="134"/>
      <c r="V111" s="134"/>
      <c r="W111" s="134"/>
      <c r="X111" s="134"/>
      <c r="Y111" s="134"/>
      <c r="Z111" s="134"/>
    </row>
    <row r="112" spans="1:26" ht="56">
      <c r="A112" s="134"/>
      <c r="B112" s="412"/>
      <c r="C112" s="414"/>
      <c r="D112" s="417"/>
      <c r="E112" s="351"/>
      <c r="F112" s="473"/>
      <c r="G112" s="206">
        <v>3</v>
      </c>
      <c r="H112" s="214" t="s">
        <v>300</v>
      </c>
      <c r="I112" s="351"/>
      <c r="J112" s="417"/>
      <c r="K112" s="424"/>
      <c r="L112" s="324"/>
      <c r="M112" s="304"/>
      <c r="N112" s="304"/>
      <c r="O112" s="304"/>
      <c r="P112" s="304"/>
      <c r="Q112" s="134"/>
      <c r="R112" s="134"/>
      <c r="S112" s="134"/>
      <c r="T112" s="134"/>
      <c r="U112" s="134"/>
      <c r="V112" s="134"/>
      <c r="W112" s="134"/>
      <c r="X112" s="134"/>
      <c r="Y112" s="134"/>
      <c r="Z112" s="134"/>
    </row>
    <row r="113" spans="1:26" ht="15.75" customHeight="1">
      <c r="A113" s="134"/>
      <c r="B113" s="412"/>
      <c r="C113" s="414"/>
      <c r="D113" s="417"/>
      <c r="E113" s="351"/>
      <c r="F113" s="473"/>
      <c r="G113" s="206">
        <v>4</v>
      </c>
      <c r="H113" s="215"/>
      <c r="I113" s="351"/>
      <c r="J113" s="417"/>
      <c r="K113" s="424"/>
      <c r="L113" s="324"/>
      <c r="M113" s="304"/>
      <c r="N113" s="304"/>
      <c r="O113" s="304"/>
      <c r="P113" s="304"/>
      <c r="Q113" s="134"/>
      <c r="R113" s="134"/>
      <c r="S113" s="134"/>
      <c r="T113" s="134"/>
      <c r="U113" s="134"/>
      <c r="V113" s="134"/>
      <c r="W113" s="134"/>
      <c r="X113" s="134"/>
      <c r="Y113" s="134"/>
      <c r="Z113" s="134"/>
    </row>
    <row r="114" spans="1:26" ht="15.75" customHeight="1">
      <c r="A114" s="134"/>
      <c r="B114" s="412"/>
      <c r="C114" s="414"/>
      <c r="D114" s="417"/>
      <c r="E114" s="351"/>
      <c r="F114" s="473"/>
      <c r="G114" s="206">
        <v>5</v>
      </c>
      <c r="H114" s="215"/>
      <c r="I114" s="351"/>
      <c r="J114" s="417"/>
      <c r="K114" s="424"/>
      <c r="L114" s="324"/>
      <c r="M114" s="304"/>
      <c r="N114" s="304"/>
      <c r="O114" s="304"/>
      <c r="P114" s="304"/>
      <c r="Q114" s="134"/>
      <c r="R114" s="134"/>
      <c r="S114" s="134"/>
      <c r="T114" s="134"/>
      <c r="U114" s="134"/>
      <c r="V114" s="134"/>
      <c r="W114" s="134"/>
      <c r="X114" s="134"/>
      <c r="Y114" s="134"/>
      <c r="Z114" s="134"/>
    </row>
    <row r="115" spans="1:26" ht="15.75" customHeight="1">
      <c r="A115" s="134"/>
      <c r="B115" s="412"/>
      <c r="C115" s="414"/>
      <c r="D115" s="417"/>
      <c r="E115" s="351"/>
      <c r="F115" s="473"/>
      <c r="G115" s="206">
        <v>6</v>
      </c>
      <c r="H115" s="215"/>
      <c r="I115" s="351"/>
      <c r="J115" s="417"/>
      <c r="K115" s="424"/>
      <c r="L115" s="324"/>
      <c r="M115" s="304"/>
      <c r="N115" s="304"/>
      <c r="O115" s="304"/>
      <c r="P115" s="304"/>
      <c r="Q115" s="134"/>
      <c r="R115" s="134"/>
      <c r="S115" s="134"/>
      <c r="T115" s="134"/>
      <c r="U115" s="134"/>
      <c r="V115" s="134"/>
      <c r="W115" s="134"/>
      <c r="X115" s="134"/>
      <c r="Y115" s="134"/>
      <c r="Z115" s="134"/>
    </row>
    <row r="116" spans="1:26" ht="15.75" customHeight="1">
      <c r="A116" s="134"/>
      <c r="B116" s="412"/>
      <c r="C116" s="414"/>
      <c r="D116" s="417"/>
      <c r="E116" s="351"/>
      <c r="F116" s="473"/>
      <c r="G116" s="206">
        <v>7</v>
      </c>
      <c r="H116" s="215"/>
      <c r="I116" s="351"/>
      <c r="J116" s="417"/>
      <c r="K116" s="424"/>
      <c r="L116" s="324"/>
      <c r="M116" s="304"/>
      <c r="N116" s="304"/>
      <c r="O116" s="304"/>
      <c r="P116" s="304"/>
      <c r="Q116" s="134"/>
      <c r="R116" s="134"/>
      <c r="S116" s="134"/>
      <c r="T116" s="134"/>
      <c r="U116" s="134"/>
      <c r="V116" s="134"/>
      <c r="W116" s="134"/>
      <c r="X116" s="134"/>
      <c r="Y116" s="134"/>
      <c r="Z116" s="134"/>
    </row>
    <row r="117" spans="1:26" ht="14.5" thickBot="1">
      <c r="A117" s="134"/>
      <c r="B117" s="413"/>
      <c r="C117" s="415"/>
      <c r="D117" s="418"/>
      <c r="E117" s="352"/>
      <c r="F117" s="474"/>
      <c r="G117" s="207">
        <v>8</v>
      </c>
      <c r="H117" s="216"/>
      <c r="I117" s="352"/>
      <c r="J117" s="418"/>
      <c r="K117" s="425"/>
      <c r="L117" s="324"/>
      <c r="M117" s="304"/>
      <c r="N117" s="304"/>
      <c r="O117" s="304"/>
      <c r="P117" s="304"/>
      <c r="Q117" s="134"/>
      <c r="R117" s="134"/>
      <c r="S117" s="134"/>
      <c r="T117" s="134"/>
      <c r="U117" s="134"/>
      <c r="V117" s="134"/>
      <c r="W117" s="134"/>
      <c r="X117" s="134"/>
      <c r="Y117" s="134"/>
      <c r="Z117" s="134"/>
    </row>
    <row r="118" spans="1:26" ht="22.5" customHeight="1">
      <c r="A118" s="134"/>
      <c r="B118" s="476"/>
      <c r="C118" s="476" t="s">
        <v>301</v>
      </c>
      <c r="D118" s="442" t="s">
        <v>8</v>
      </c>
      <c r="E118" s="442" t="s">
        <v>237</v>
      </c>
      <c r="F118" s="422" t="s">
        <v>238</v>
      </c>
      <c r="G118" s="440" t="s">
        <v>115</v>
      </c>
      <c r="H118" s="475"/>
      <c r="I118" s="475"/>
      <c r="J118" s="422" t="s">
        <v>239</v>
      </c>
      <c r="K118" s="422" t="s">
        <v>149</v>
      </c>
      <c r="L118" s="429"/>
      <c r="M118" s="429"/>
      <c r="N118" s="437"/>
      <c r="O118" s="435"/>
      <c r="P118" s="436"/>
      <c r="Q118" s="134"/>
      <c r="R118" s="134"/>
      <c r="S118" s="134"/>
      <c r="T118" s="134"/>
      <c r="U118" s="134"/>
      <c r="V118" s="134"/>
      <c r="W118" s="134"/>
      <c r="X118" s="134"/>
      <c r="Y118" s="134"/>
      <c r="Z118" s="134"/>
    </row>
    <row r="119" spans="1:26" ht="22.5" customHeight="1">
      <c r="A119" s="134"/>
      <c r="B119" s="347"/>
      <c r="C119" s="423"/>
      <c r="D119" s="423"/>
      <c r="E119" s="423"/>
      <c r="F119" s="423"/>
      <c r="G119" s="441" t="s">
        <v>13</v>
      </c>
      <c r="H119" s="442" t="s">
        <v>15</v>
      </c>
      <c r="I119" s="442" t="s">
        <v>285</v>
      </c>
      <c r="J119" s="423"/>
      <c r="K119" s="423"/>
      <c r="L119" s="304"/>
      <c r="M119" s="304"/>
      <c r="N119" s="304"/>
      <c r="O119" s="304"/>
      <c r="P119" s="304"/>
      <c r="Q119" s="134"/>
      <c r="R119" s="134"/>
      <c r="S119" s="134"/>
      <c r="T119" s="134"/>
      <c r="U119" s="134"/>
      <c r="V119" s="134"/>
      <c r="W119" s="134"/>
      <c r="X119" s="134"/>
      <c r="Y119" s="134"/>
      <c r="Z119" s="134"/>
    </row>
    <row r="120" spans="1:26" ht="85.5" customHeight="1" thickBot="1">
      <c r="A120" s="134"/>
      <c r="B120" s="347"/>
      <c r="C120" s="423"/>
      <c r="D120" s="477"/>
      <c r="E120" s="477"/>
      <c r="F120" s="423"/>
      <c r="G120" s="423"/>
      <c r="H120" s="477"/>
      <c r="I120" s="477"/>
      <c r="J120" s="423"/>
      <c r="K120" s="423"/>
      <c r="L120" s="304"/>
      <c r="M120" s="304"/>
      <c r="N120" s="304"/>
      <c r="O120" s="304"/>
      <c r="P120" s="304"/>
      <c r="Q120" s="134"/>
      <c r="R120" s="134"/>
      <c r="S120" s="134"/>
      <c r="T120" s="134"/>
      <c r="U120" s="134"/>
      <c r="V120" s="134"/>
      <c r="W120" s="134"/>
      <c r="X120" s="134"/>
      <c r="Y120" s="134"/>
      <c r="Z120" s="134"/>
    </row>
    <row r="121" spans="1:26" ht="56" customHeight="1">
      <c r="A121" s="134"/>
      <c r="B121" s="411" t="str">
        <f>+LEFT(C121,3)</f>
        <v>9.1</v>
      </c>
      <c r="C121" s="404" t="s">
        <v>302</v>
      </c>
      <c r="D121" s="387" t="s">
        <v>303</v>
      </c>
      <c r="E121" s="350" t="s">
        <v>786</v>
      </c>
      <c r="F121" s="381">
        <v>3</v>
      </c>
      <c r="G121" s="197">
        <v>1</v>
      </c>
      <c r="H121" s="268" t="s">
        <v>787</v>
      </c>
      <c r="I121" s="350" t="s">
        <v>854</v>
      </c>
      <c r="J121" s="381">
        <v>2</v>
      </c>
      <c r="K121" s="343" t="str">
        <f>+IF(OR(ISBLANK(F121),ISBLANK(J121)),"",IF(OR(AND(F121=1,J121=1),AND(F121=1,J121=2),AND(F121=1,J121=3)),"Deficiencia de control mayor (diseño y ejecución)",IF(OR(AND(F121=2,J121=2),AND(F121=3,J121=1),AND(F121=3,J121=2),AND(F121=2,J121=1)),"Deficiencia de control (diseño o ejecución)",IF(AND(F121=2,J121=3),"Oportunidad de mejora","Mantenimiento del control"))))</f>
        <v>Deficiencia de control (diseño o ejecución)</v>
      </c>
      <c r="L121" s="327">
        <f>+IF(K121="",75,IF(K121="Deficiencia de control mayor (diseño y ejecución)",80,IF(K121="Deficiencia de control (diseño o ejecución)",100,IF(K121="Oportunidad de mejora",120,140))))</f>
        <v>100</v>
      </c>
      <c r="M121" s="432">
        <v>2.9634999999999998</v>
      </c>
      <c r="N121" s="433">
        <f>+L121+M121</f>
        <v>102.9635</v>
      </c>
      <c r="O121" s="438"/>
      <c r="P121" s="434"/>
      <c r="Q121" s="134"/>
      <c r="R121" s="134"/>
      <c r="S121" s="134"/>
      <c r="T121" s="134"/>
      <c r="U121" s="134"/>
      <c r="V121" s="134"/>
      <c r="W121" s="134"/>
      <c r="X121" s="134"/>
      <c r="Y121" s="134"/>
      <c r="Z121" s="134"/>
    </row>
    <row r="122" spans="1:26" ht="28">
      <c r="A122" s="134"/>
      <c r="B122" s="412"/>
      <c r="C122" s="414"/>
      <c r="D122" s="417"/>
      <c r="E122" s="351"/>
      <c r="F122" s="417"/>
      <c r="G122" s="194">
        <v>2</v>
      </c>
      <c r="H122" s="214" t="s">
        <v>788</v>
      </c>
      <c r="I122" s="351"/>
      <c r="J122" s="417"/>
      <c r="K122" s="424"/>
      <c r="L122" s="324"/>
      <c r="M122" s="304"/>
      <c r="N122" s="304"/>
      <c r="O122" s="304"/>
      <c r="P122" s="304"/>
      <c r="Q122" s="134"/>
      <c r="R122" s="134"/>
      <c r="S122" s="134"/>
      <c r="T122" s="134"/>
      <c r="U122" s="134"/>
      <c r="V122" s="134"/>
      <c r="W122" s="134"/>
      <c r="X122" s="134"/>
      <c r="Y122" s="134"/>
      <c r="Z122" s="134"/>
    </row>
    <row r="123" spans="1:26" ht="42">
      <c r="A123" s="134"/>
      <c r="B123" s="412"/>
      <c r="C123" s="414"/>
      <c r="D123" s="417"/>
      <c r="E123" s="351"/>
      <c r="F123" s="417"/>
      <c r="G123" s="194">
        <v>3</v>
      </c>
      <c r="H123" s="214" t="s">
        <v>789</v>
      </c>
      <c r="I123" s="351"/>
      <c r="J123" s="417"/>
      <c r="K123" s="424"/>
      <c r="L123" s="324"/>
      <c r="M123" s="304"/>
      <c r="N123" s="304"/>
      <c r="O123" s="304"/>
      <c r="P123" s="304"/>
      <c r="Q123" s="134"/>
      <c r="R123" s="134"/>
      <c r="S123" s="134"/>
      <c r="T123" s="134"/>
      <c r="U123" s="134"/>
      <c r="V123" s="134"/>
      <c r="W123" s="134"/>
      <c r="X123" s="134"/>
      <c r="Y123" s="134"/>
      <c r="Z123" s="134"/>
    </row>
    <row r="124" spans="1:26" ht="15.75" customHeight="1">
      <c r="A124" s="134"/>
      <c r="B124" s="412"/>
      <c r="C124" s="414"/>
      <c r="D124" s="417"/>
      <c r="E124" s="351"/>
      <c r="F124" s="417"/>
      <c r="G124" s="194">
        <v>4</v>
      </c>
      <c r="H124" s="211"/>
      <c r="I124" s="351"/>
      <c r="J124" s="417"/>
      <c r="K124" s="424"/>
      <c r="L124" s="324"/>
      <c r="M124" s="304"/>
      <c r="N124" s="304"/>
      <c r="O124" s="304"/>
      <c r="P124" s="304"/>
      <c r="Q124" s="134"/>
      <c r="R124" s="134"/>
      <c r="S124" s="134"/>
      <c r="T124" s="134"/>
      <c r="U124" s="134"/>
      <c r="V124" s="134"/>
      <c r="W124" s="134"/>
      <c r="X124" s="134"/>
      <c r="Y124" s="134"/>
      <c r="Z124" s="134"/>
    </row>
    <row r="125" spans="1:26" ht="15.75" customHeight="1">
      <c r="A125" s="134"/>
      <c r="B125" s="412"/>
      <c r="C125" s="414"/>
      <c r="D125" s="417"/>
      <c r="E125" s="351"/>
      <c r="F125" s="417"/>
      <c r="G125" s="194">
        <v>5</v>
      </c>
      <c r="H125" s="211"/>
      <c r="I125" s="351"/>
      <c r="J125" s="417"/>
      <c r="K125" s="424"/>
      <c r="L125" s="324"/>
      <c r="M125" s="304"/>
      <c r="N125" s="304"/>
      <c r="O125" s="304"/>
      <c r="P125" s="304"/>
      <c r="Q125" s="134"/>
      <c r="R125" s="134"/>
      <c r="S125" s="134"/>
      <c r="T125" s="134"/>
      <c r="U125" s="134"/>
      <c r="V125" s="134"/>
      <c r="W125" s="134"/>
      <c r="X125" s="134"/>
      <c r="Y125" s="134"/>
      <c r="Z125" s="134"/>
    </row>
    <row r="126" spans="1:26" ht="15.75" customHeight="1">
      <c r="A126" s="134"/>
      <c r="B126" s="412"/>
      <c r="C126" s="414"/>
      <c r="D126" s="417"/>
      <c r="E126" s="351"/>
      <c r="F126" s="417"/>
      <c r="G126" s="194">
        <v>6</v>
      </c>
      <c r="H126" s="211"/>
      <c r="I126" s="351"/>
      <c r="J126" s="417"/>
      <c r="K126" s="424"/>
      <c r="L126" s="324"/>
      <c r="M126" s="304"/>
      <c r="N126" s="304"/>
      <c r="O126" s="304"/>
      <c r="P126" s="304"/>
      <c r="Q126" s="134"/>
      <c r="R126" s="134"/>
      <c r="S126" s="134"/>
      <c r="T126" s="134"/>
      <c r="U126" s="134"/>
      <c r="V126" s="134"/>
      <c r="W126" s="134"/>
      <c r="X126" s="134"/>
      <c r="Y126" s="134"/>
      <c r="Z126" s="134"/>
    </row>
    <row r="127" spans="1:26" ht="15.75" customHeight="1">
      <c r="A127" s="134"/>
      <c r="B127" s="412"/>
      <c r="C127" s="414"/>
      <c r="D127" s="417"/>
      <c r="E127" s="351"/>
      <c r="F127" s="417"/>
      <c r="G127" s="194">
        <v>7</v>
      </c>
      <c r="H127" s="211"/>
      <c r="I127" s="351"/>
      <c r="J127" s="417"/>
      <c r="K127" s="424"/>
      <c r="L127" s="324"/>
      <c r="M127" s="304"/>
      <c r="N127" s="304"/>
      <c r="O127" s="304"/>
      <c r="P127" s="304"/>
      <c r="Q127" s="134"/>
      <c r="R127" s="134"/>
      <c r="S127" s="134"/>
      <c r="T127" s="134"/>
      <c r="U127" s="134"/>
      <c r="V127" s="134"/>
      <c r="W127" s="134"/>
      <c r="X127" s="134"/>
      <c r="Y127" s="134"/>
      <c r="Z127" s="134"/>
    </row>
    <row r="128" spans="1:26" ht="148.5" customHeight="1" thickBot="1">
      <c r="A128" s="134"/>
      <c r="B128" s="413"/>
      <c r="C128" s="415"/>
      <c r="D128" s="418"/>
      <c r="E128" s="352"/>
      <c r="F128" s="418"/>
      <c r="G128" s="196">
        <v>8</v>
      </c>
      <c r="H128" s="212"/>
      <c r="I128" s="352"/>
      <c r="J128" s="418"/>
      <c r="K128" s="425"/>
      <c r="L128" s="324"/>
      <c r="M128" s="304"/>
      <c r="N128" s="304"/>
      <c r="O128" s="304"/>
      <c r="P128" s="304"/>
      <c r="Q128" s="134"/>
      <c r="R128" s="134"/>
      <c r="S128" s="134"/>
      <c r="T128" s="134"/>
      <c r="U128" s="134"/>
      <c r="V128" s="134"/>
      <c r="W128" s="134"/>
      <c r="X128" s="134"/>
      <c r="Y128" s="134"/>
      <c r="Z128" s="134"/>
    </row>
    <row r="129" spans="1:26" ht="122.25" customHeight="1">
      <c r="A129" s="134"/>
      <c r="B129" s="411" t="str">
        <f>+LEFT(C129,3)</f>
        <v>9.2</v>
      </c>
      <c r="C129" s="404" t="s">
        <v>304</v>
      </c>
      <c r="D129" s="387" t="s">
        <v>293</v>
      </c>
      <c r="E129" s="366" t="s">
        <v>790</v>
      </c>
      <c r="F129" s="381">
        <v>3</v>
      </c>
      <c r="G129" s="197">
        <v>1</v>
      </c>
      <c r="H129" s="209" t="s">
        <v>305</v>
      </c>
      <c r="I129" s="350" t="s">
        <v>855</v>
      </c>
      <c r="J129" s="381">
        <v>2</v>
      </c>
      <c r="K129" s="343" t="str">
        <f>+IF(OR(ISBLANK(F129),ISBLANK(J129)),"",IF(OR(AND(F129=1,J129=1),AND(F129=1,J129=2),AND(F129=1,J129=3)),"Deficiencia de control mayor (diseño y ejecución)",IF(OR(AND(F129=2,J129=2),AND(F129=3,J129=1),AND(F129=3,J129=2),AND(F129=2,J129=1)),"Deficiencia de control (diseño o ejecución)",IF(AND(F129=2,J129=3),"Oportunidad de mejora","Mantenimiento del control"))))</f>
        <v>Deficiencia de control (diseño o ejecución)</v>
      </c>
      <c r="L129" s="327">
        <f>+IF(K129="",75,IF(K129="Deficiencia de control mayor (diseño y ejecución)",80,IF(K129="Deficiencia de control (diseño o ejecución)",100,IF(K129="Oportunidad de mejora",120,140))))</f>
        <v>100</v>
      </c>
      <c r="M129" s="432">
        <v>3.0125000000000002</v>
      </c>
      <c r="N129" s="433">
        <f>+L129+M129</f>
        <v>103.0125</v>
      </c>
      <c r="O129" s="438"/>
      <c r="P129" s="434"/>
      <c r="Q129" s="134"/>
      <c r="R129" s="134"/>
      <c r="S129" s="134"/>
      <c r="T129" s="134"/>
      <c r="U129" s="134"/>
      <c r="V129" s="134"/>
      <c r="W129" s="134"/>
      <c r="X129" s="134"/>
      <c r="Y129" s="134"/>
      <c r="Z129" s="134"/>
    </row>
    <row r="130" spans="1:26" ht="129.75" customHeight="1">
      <c r="A130" s="134"/>
      <c r="B130" s="412"/>
      <c r="C130" s="414"/>
      <c r="D130" s="417"/>
      <c r="E130" s="367"/>
      <c r="F130" s="417"/>
      <c r="G130" s="194">
        <v>2</v>
      </c>
      <c r="H130" s="210" t="s">
        <v>306</v>
      </c>
      <c r="I130" s="351"/>
      <c r="J130" s="417"/>
      <c r="K130" s="424"/>
      <c r="L130" s="324"/>
      <c r="M130" s="304"/>
      <c r="N130" s="304"/>
      <c r="O130" s="304"/>
      <c r="P130" s="304"/>
      <c r="Q130" s="134"/>
      <c r="R130" s="134"/>
      <c r="S130" s="134"/>
      <c r="T130" s="134"/>
      <c r="U130" s="134"/>
      <c r="V130" s="134"/>
      <c r="W130" s="134"/>
      <c r="X130" s="134"/>
      <c r="Y130" s="134"/>
      <c r="Z130" s="134"/>
    </row>
    <row r="131" spans="1:26" ht="15.75" customHeight="1">
      <c r="A131" s="134"/>
      <c r="B131" s="412"/>
      <c r="C131" s="414"/>
      <c r="D131" s="417"/>
      <c r="E131" s="367"/>
      <c r="F131" s="417"/>
      <c r="G131" s="194">
        <v>3</v>
      </c>
      <c r="H131" s="217"/>
      <c r="I131" s="351"/>
      <c r="J131" s="417"/>
      <c r="K131" s="424"/>
      <c r="L131" s="324"/>
      <c r="M131" s="304"/>
      <c r="N131" s="304"/>
      <c r="O131" s="304"/>
      <c r="P131" s="304"/>
      <c r="Q131" s="134"/>
      <c r="R131" s="134"/>
      <c r="S131" s="134"/>
      <c r="T131" s="134"/>
      <c r="U131" s="134"/>
      <c r="V131" s="134"/>
      <c r="W131" s="134"/>
      <c r="X131" s="134"/>
      <c r="Y131" s="134"/>
      <c r="Z131" s="134"/>
    </row>
    <row r="132" spans="1:26" ht="15.75" customHeight="1">
      <c r="A132" s="134"/>
      <c r="B132" s="412"/>
      <c r="C132" s="414"/>
      <c r="D132" s="417"/>
      <c r="E132" s="367"/>
      <c r="F132" s="417"/>
      <c r="G132" s="194">
        <v>4</v>
      </c>
      <c r="H132" s="217"/>
      <c r="I132" s="351"/>
      <c r="J132" s="417"/>
      <c r="K132" s="424"/>
      <c r="L132" s="324"/>
      <c r="M132" s="304"/>
      <c r="N132" s="304"/>
      <c r="O132" s="304"/>
      <c r="P132" s="304"/>
      <c r="Q132" s="134"/>
      <c r="R132" s="134"/>
      <c r="S132" s="134"/>
      <c r="T132" s="134"/>
      <c r="U132" s="134"/>
      <c r="V132" s="134"/>
      <c r="W132" s="134"/>
      <c r="X132" s="134"/>
      <c r="Y132" s="134"/>
      <c r="Z132" s="134"/>
    </row>
    <row r="133" spans="1:26" ht="15.75" customHeight="1">
      <c r="A133" s="134"/>
      <c r="B133" s="412"/>
      <c r="C133" s="414"/>
      <c r="D133" s="417"/>
      <c r="E133" s="367"/>
      <c r="F133" s="417"/>
      <c r="G133" s="194">
        <v>5</v>
      </c>
      <c r="H133" s="217"/>
      <c r="I133" s="351"/>
      <c r="J133" s="417"/>
      <c r="K133" s="424"/>
      <c r="L133" s="324"/>
      <c r="M133" s="304"/>
      <c r="N133" s="304"/>
      <c r="O133" s="304"/>
      <c r="P133" s="304"/>
      <c r="Q133" s="134"/>
      <c r="R133" s="134"/>
      <c r="S133" s="134"/>
      <c r="T133" s="134"/>
      <c r="U133" s="134"/>
      <c r="V133" s="134"/>
      <c r="W133" s="134"/>
      <c r="X133" s="134"/>
      <c r="Y133" s="134"/>
      <c r="Z133" s="134"/>
    </row>
    <row r="134" spans="1:26" ht="15.75" customHeight="1">
      <c r="A134" s="134"/>
      <c r="B134" s="412"/>
      <c r="C134" s="414"/>
      <c r="D134" s="417"/>
      <c r="E134" s="367"/>
      <c r="F134" s="417"/>
      <c r="G134" s="194">
        <v>6</v>
      </c>
      <c r="H134" s="217"/>
      <c r="I134" s="351"/>
      <c r="J134" s="417"/>
      <c r="K134" s="424"/>
      <c r="L134" s="324"/>
      <c r="M134" s="304"/>
      <c r="N134" s="304"/>
      <c r="O134" s="304"/>
      <c r="P134" s="304"/>
      <c r="Q134" s="134"/>
      <c r="R134" s="134"/>
      <c r="S134" s="134"/>
      <c r="T134" s="134"/>
      <c r="U134" s="134"/>
      <c r="V134" s="134"/>
      <c r="W134" s="134"/>
      <c r="X134" s="134"/>
      <c r="Y134" s="134"/>
      <c r="Z134" s="134"/>
    </row>
    <row r="135" spans="1:26" ht="15.75" customHeight="1">
      <c r="A135" s="134"/>
      <c r="B135" s="412"/>
      <c r="C135" s="414"/>
      <c r="D135" s="417"/>
      <c r="E135" s="367"/>
      <c r="F135" s="417"/>
      <c r="G135" s="194">
        <v>7</v>
      </c>
      <c r="H135" s="217"/>
      <c r="I135" s="351"/>
      <c r="J135" s="417"/>
      <c r="K135" s="424"/>
      <c r="L135" s="324"/>
      <c r="M135" s="304"/>
      <c r="N135" s="304"/>
      <c r="O135" s="304"/>
      <c r="P135" s="304"/>
      <c r="Q135" s="134"/>
      <c r="R135" s="134"/>
      <c r="S135" s="134"/>
      <c r="T135" s="134"/>
      <c r="U135" s="134"/>
      <c r="V135" s="134"/>
      <c r="W135" s="134"/>
      <c r="X135" s="134"/>
      <c r="Y135" s="134"/>
      <c r="Z135" s="134"/>
    </row>
    <row r="136" spans="1:26" ht="114.75" customHeight="1" thickBot="1">
      <c r="A136" s="134"/>
      <c r="B136" s="413"/>
      <c r="C136" s="415"/>
      <c r="D136" s="418"/>
      <c r="E136" s="368"/>
      <c r="F136" s="418"/>
      <c r="G136" s="196">
        <v>8</v>
      </c>
      <c r="H136" s="218"/>
      <c r="I136" s="352"/>
      <c r="J136" s="418"/>
      <c r="K136" s="425"/>
      <c r="L136" s="324"/>
      <c r="M136" s="304"/>
      <c r="N136" s="304"/>
      <c r="O136" s="304"/>
      <c r="P136" s="304"/>
      <c r="Q136" s="134"/>
      <c r="R136" s="134"/>
      <c r="S136" s="134"/>
      <c r="T136" s="134"/>
      <c r="U136" s="134"/>
      <c r="V136" s="134"/>
      <c r="W136" s="134"/>
      <c r="X136" s="134"/>
      <c r="Y136" s="134"/>
      <c r="Z136" s="134"/>
    </row>
    <row r="137" spans="1:26" ht="42" customHeight="1">
      <c r="A137" s="134"/>
      <c r="B137" s="411" t="str">
        <f>+LEFT(C137,3)</f>
        <v>9.3</v>
      </c>
      <c r="C137" s="404" t="s">
        <v>307</v>
      </c>
      <c r="D137" s="416" t="s">
        <v>308</v>
      </c>
      <c r="E137" s="366" t="s">
        <v>309</v>
      </c>
      <c r="F137" s="381">
        <v>3</v>
      </c>
      <c r="G137" s="197">
        <v>1</v>
      </c>
      <c r="H137" s="209" t="s">
        <v>791</v>
      </c>
      <c r="I137" s="350" t="s">
        <v>856</v>
      </c>
      <c r="J137" s="381">
        <v>2</v>
      </c>
      <c r="K137" s="343" t="str">
        <f>+IF(OR(ISBLANK(F137),ISBLANK(J137)),"",IF(OR(AND(F137=1,J137=1),AND(F137=1,J137=2),AND(F137=1,J137=3)),"Deficiencia de control mayor (diseño y ejecución)",IF(OR(AND(F137=2,J137=2),AND(F137=3,J137=1),AND(F137=3,J137=2),AND(F137=2,J137=1)),"Deficiencia de control (diseño o ejecución)",IF(AND(F137=2,J137=3),"Oportunidad de mejora","Mantenimiento del control"))))</f>
        <v>Deficiencia de control (diseño o ejecución)</v>
      </c>
      <c r="L137" s="327">
        <f>+IF(K137="",75,IF(K137="Deficiencia de control mayor (diseño y ejecución)",80,IF(K137="Deficiencia de control (diseño o ejecución)",100,IF(K137="Oportunidad de mejora",120,140))))</f>
        <v>100</v>
      </c>
      <c r="M137" s="432">
        <v>3.1236000000000002</v>
      </c>
      <c r="N137" s="433">
        <f>+L137+M137</f>
        <v>103.1236</v>
      </c>
      <c r="O137" s="438"/>
      <c r="P137" s="434"/>
      <c r="Q137" s="134"/>
      <c r="R137" s="134"/>
      <c r="S137" s="134"/>
      <c r="T137" s="134"/>
      <c r="U137" s="134"/>
      <c r="V137" s="134"/>
      <c r="W137" s="134"/>
      <c r="X137" s="134"/>
      <c r="Y137" s="134"/>
      <c r="Z137" s="134"/>
    </row>
    <row r="138" spans="1:26" ht="15.75" customHeight="1">
      <c r="A138" s="134"/>
      <c r="B138" s="412"/>
      <c r="C138" s="414"/>
      <c r="D138" s="417"/>
      <c r="E138" s="367"/>
      <c r="F138" s="417"/>
      <c r="G138" s="194">
        <v>2</v>
      </c>
      <c r="H138" s="219"/>
      <c r="I138" s="367"/>
      <c r="J138" s="417"/>
      <c r="K138" s="424"/>
      <c r="L138" s="324"/>
      <c r="M138" s="304"/>
      <c r="N138" s="304"/>
      <c r="O138" s="304"/>
      <c r="P138" s="304"/>
      <c r="Q138" s="134"/>
      <c r="R138" s="134"/>
      <c r="S138" s="134"/>
      <c r="T138" s="134"/>
      <c r="U138" s="134"/>
      <c r="V138" s="134"/>
      <c r="W138" s="134"/>
      <c r="X138" s="134"/>
      <c r="Y138" s="134"/>
      <c r="Z138" s="134"/>
    </row>
    <row r="139" spans="1:26" ht="15.75" customHeight="1">
      <c r="A139" s="134"/>
      <c r="B139" s="412"/>
      <c r="C139" s="414"/>
      <c r="D139" s="417"/>
      <c r="E139" s="367"/>
      <c r="F139" s="417"/>
      <c r="G139" s="194">
        <v>3</v>
      </c>
      <c r="H139" s="219"/>
      <c r="I139" s="367"/>
      <c r="J139" s="417"/>
      <c r="K139" s="424"/>
      <c r="L139" s="324"/>
      <c r="M139" s="304"/>
      <c r="N139" s="304"/>
      <c r="O139" s="304"/>
      <c r="P139" s="304"/>
      <c r="Q139" s="134"/>
      <c r="R139" s="134"/>
      <c r="S139" s="134"/>
      <c r="T139" s="134"/>
      <c r="U139" s="134"/>
      <c r="V139" s="134"/>
      <c r="W139" s="134"/>
      <c r="X139" s="134"/>
      <c r="Y139" s="134"/>
      <c r="Z139" s="134"/>
    </row>
    <row r="140" spans="1:26" ht="15.75" customHeight="1">
      <c r="A140" s="134"/>
      <c r="B140" s="412"/>
      <c r="C140" s="414"/>
      <c r="D140" s="417"/>
      <c r="E140" s="367"/>
      <c r="F140" s="417"/>
      <c r="G140" s="194">
        <v>4</v>
      </c>
      <c r="H140" s="211"/>
      <c r="I140" s="367"/>
      <c r="J140" s="417"/>
      <c r="K140" s="424"/>
      <c r="L140" s="324"/>
      <c r="M140" s="304"/>
      <c r="N140" s="304"/>
      <c r="O140" s="304"/>
      <c r="P140" s="304"/>
      <c r="Q140" s="134"/>
      <c r="R140" s="134"/>
      <c r="S140" s="134"/>
      <c r="T140" s="134"/>
      <c r="U140" s="134"/>
      <c r="V140" s="134"/>
      <c r="W140" s="134"/>
      <c r="X140" s="134"/>
      <c r="Y140" s="134"/>
      <c r="Z140" s="134"/>
    </row>
    <row r="141" spans="1:26" ht="15.75" customHeight="1">
      <c r="A141" s="134"/>
      <c r="B141" s="412"/>
      <c r="C141" s="414"/>
      <c r="D141" s="417"/>
      <c r="E141" s="367"/>
      <c r="F141" s="417"/>
      <c r="G141" s="194">
        <v>5</v>
      </c>
      <c r="H141" s="211"/>
      <c r="I141" s="367"/>
      <c r="J141" s="417"/>
      <c r="K141" s="424"/>
      <c r="L141" s="324"/>
      <c r="M141" s="304"/>
      <c r="N141" s="304"/>
      <c r="O141" s="304"/>
      <c r="P141" s="304"/>
      <c r="Q141" s="134"/>
      <c r="R141" s="134"/>
      <c r="S141" s="134"/>
      <c r="T141" s="134"/>
      <c r="U141" s="134"/>
      <c r="V141" s="134"/>
      <c r="W141" s="134"/>
      <c r="X141" s="134"/>
      <c r="Y141" s="134"/>
      <c r="Z141" s="134"/>
    </row>
    <row r="142" spans="1:26" ht="15.75" customHeight="1">
      <c r="A142" s="134"/>
      <c r="B142" s="412"/>
      <c r="C142" s="414"/>
      <c r="D142" s="417"/>
      <c r="E142" s="367"/>
      <c r="F142" s="417"/>
      <c r="G142" s="194">
        <v>6</v>
      </c>
      <c r="H142" s="211"/>
      <c r="I142" s="367"/>
      <c r="J142" s="417"/>
      <c r="K142" s="424"/>
      <c r="L142" s="324"/>
      <c r="M142" s="304"/>
      <c r="N142" s="304"/>
      <c r="O142" s="304"/>
      <c r="P142" s="304"/>
      <c r="Q142" s="134"/>
      <c r="R142" s="134"/>
      <c r="S142" s="134"/>
      <c r="T142" s="134"/>
      <c r="U142" s="134"/>
      <c r="V142" s="134"/>
      <c r="W142" s="134"/>
      <c r="X142" s="134"/>
      <c r="Y142" s="134"/>
      <c r="Z142" s="134"/>
    </row>
    <row r="143" spans="1:26" ht="15.75" customHeight="1">
      <c r="A143" s="134"/>
      <c r="B143" s="412"/>
      <c r="C143" s="414"/>
      <c r="D143" s="417"/>
      <c r="E143" s="367"/>
      <c r="F143" s="417"/>
      <c r="G143" s="194">
        <v>7</v>
      </c>
      <c r="H143" s="211"/>
      <c r="I143" s="367"/>
      <c r="J143" s="417"/>
      <c r="K143" s="424"/>
      <c r="L143" s="324"/>
      <c r="M143" s="304"/>
      <c r="N143" s="304"/>
      <c r="O143" s="304"/>
      <c r="P143" s="304"/>
      <c r="Q143" s="134"/>
      <c r="R143" s="134"/>
      <c r="S143" s="134"/>
      <c r="T143" s="134"/>
      <c r="U143" s="134"/>
      <c r="V143" s="134"/>
      <c r="W143" s="134"/>
      <c r="X143" s="134"/>
      <c r="Y143" s="134"/>
      <c r="Z143" s="134"/>
    </row>
    <row r="144" spans="1:26" ht="36" customHeight="1" thickBot="1">
      <c r="A144" s="134"/>
      <c r="B144" s="413"/>
      <c r="C144" s="415"/>
      <c r="D144" s="418"/>
      <c r="E144" s="368"/>
      <c r="F144" s="418"/>
      <c r="G144" s="196">
        <v>8</v>
      </c>
      <c r="H144" s="212"/>
      <c r="I144" s="368"/>
      <c r="J144" s="418"/>
      <c r="K144" s="425"/>
      <c r="L144" s="324"/>
      <c r="M144" s="304"/>
      <c r="N144" s="304"/>
      <c r="O144" s="304"/>
      <c r="P144" s="304"/>
      <c r="Q144" s="134"/>
      <c r="R144" s="134"/>
      <c r="S144" s="134"/>
      <c r="T144" s="134"/>
      <c r="U144" s="134"/>
      <c r="V144" s="134"/>
      <c r="W144" s="134"/>
      <c r="X144" s="134"/>
      <c r="Y144" s="134"/>
      <c r="Z144" s="134"/>
    </row>
    <row r="145" spans="1:26" ht="70">
      <c r="A145" s="134"/>
      <c r="B145" s="411" t="str">
        <f>+LEFT(C145,3)</f>
        <v>9.4</v>
      </c>
      <c r="C145" s="404" t="s">
        <v>310</v>
      </c>
      <c r="D145" s="416" t="s">
        <v>293</v>
      </c>
      <c r="E145" s="366" t="s">
        <v>792</v>
      </c>
      <c r="F145" s="381">
        <v>3</v>
      </c>
      <c r="G145" s="197">
        <v>1</v>
      </c>
      <c r="H145" s="209" t="s">
        <v>311</v>
      </c>
      <c r="I145" s="419" t="s">
        <v>793</v>
      </c>
      <c r="J145" s="381">
        <v>3</v>
      </c>
      <c r="K145" s="343" t="str">
        <f>+IF(OR(ISBLANK(F145),ISBLANK(J145)),"",IF(OR(AND(F145=1,J145=1),AND(F145=1,J145=2),AND(F145=1,J145=3)),"Deficiencia de control mayor (diseño y ejecución)",IF(OR(AND(F145=2,J145=2),AND(F145=3,J145=1),AND(F145=3,J145=2),AND(F145=2,J145=1)),"Deficiencia de control (diseño o ejecución)",IF(AND(F145=2,J145=3),"Oportunidad de mejora","Mantenimiento del control"))))</f>
        <v>Mantenimiento del control</v>
      </c>
      <c r="L145" s="327">
        <f>+IF(K145="",75,IF(K145="Deficiencia de control mayor (diseño y ejecución)",80,IF(K145="Deficiencia de control (diseño o ejecución)",100,IF(K145="Oportunidad de mejora",120,140))))</f>
        <v>140</v>
      </c>
      <c r="M145" s="432">
        <v>3.2456</v>
      </c>
      <c r="N145" s="433">
        <f>+L145+M145</f>
        <v>143.2456</v>
      </c>
      <c r="O145" s="438"/>
      <c r="P145" s="434"/>
      <c r="Q145" s="134"/>
      <c r="R145" s="134"/>
      <c r="S145" s="134"/>
      <c r="T145" s="134"/>
      <c r="U145" s="134"/>
      <c r="V145" s="134"/>
      <c r="W145" s="134"/>
      <c r="X145" s="134"/>
      <c r="Y145" s="134"/>
      <c r="Z145" s="134"/>
    </row>
    <row r="146" spans="1:26" ht="42">
      <c r="A146" s="134"/>
      <c r="B146" s="412"/>
      <c r="C146" s="414"/>
      <c r="D146" s="417"/>
      <c r="E146" s="367"/>
      <c r="F146" s="417"/>
      <c r="G146" s="194">
        <v>2</v>
      </c>
      <c r="H146" s="210" t="s">
        <v>312</v>
      </c>
      <c r="I146" s="420"/>
      <c r="J146" s="417"/>
      <c r="K146" s="424"/>
      <c r="L146" s="324"/>
      <c r="M146" s="304"/>
      <c r="N146" s="304"/>
      <c r="O146" s="304"/>
      <c r="P146" s="304"/>
      <c r="Q146" s="134"/>
      <c r="R146" s="134"/>
      <c r="S146" s="134"/>
      <c r="T146" s="134"/>
      <c r="U146" s="134"/>
      <c r="V146" s="134"/>
      <c r="W146" s="134"/>
      <c r="X146" s="134"/>
      <c r="Y146" s="134"/>
      <c r="Z146" s="134"/>
    </row>
    <row r="147" spans="1:26" ht="15.75" customHeight="1">
      <c r="A147" s="134"/>
      <c r="B147" s="412"/>
      <c r="C147" s="414"/>
      <c r="D147" s="417"/>
      <c r="E147" s="367"/>
      <c r="F147" s="417"/>
      <c r="G147" s="194">
        <v>3</v>
      </c>
      <c r="H147" s="220"/>
      <c r="I147" s="420"/>
      <c r="J147" s="417"/>
      <c r="K147" s="424"/>
      <c r="L147" s="324"/>
      <c r="M147" s="304"/>
      <c r="N147" s="304"/>
      <c r="O147" s="304"/>
      <c r="P147" s="304"/>
      <c r="Q147" s="134"/>
      <c r="R147" s="134"/>
      <c r="S147" s="134"/>
      <c r="T147" s="134"/>
      <c r="U147" s="134"/>
      <c r="V147" s="134"/>
      <c r="W147" s="134"/>
      <c r="X147" s="134"/>
      <c r="Y147" s="134"/>
      <c r="Z147" s="134"/>
    </row>
    <row r="148" spans="1:26" ht="15.75" customHeight="1">
      <c r="A148" s="134"/>
      <c r="B148" s="412"/>
      <c r="C148" s="414"/>
      <c r="D148" s="417"/>
      <c r="E148" s="367"/>
      <c r="F148" s="417"/>
      <c r="G148" s="194">
        <v>4</v>
      </c>
      <c r="H148" s="211"/>
      <c r="I148" s="420"/>
      <c r="J148" s="417"/>
      <c r="K148" s="424"/>
      <c r="L148" s="324"/>
      <c r="M148" s="304"/>
      <c r="N148" s="304"/>
      <c r="O148" s="304"/>
      <c r="P148" s="304"/>
      <c r="Q148" s="134"/>
      <c r="R148" s="134"/>
      <c r="S148" s="134"/>
      <c r="T148" s="134"/>
      <c r="U148" s="134"/>
      <c r="V148" s="134"/>
      <c r="W148" s="134"/>
      <c r="X148" s="134"/>
      <c r="Y148" s="134"/>
      <c r="Z148" s="134"/>
    </row>
    <row r="149" spans="1:26" ht="15.75" customHeight="1">
      <c r="A149" s="134"/>
      <c r="B149" s="412"/>
      <c r="C149" s="414"/>
      <c r="D149" s="417"/>
      <c r="E149" s="367"/>
      <c r="F149" s="417"/>
      <c r="G149" s="194">
        <v>5</v>
      </c>
      <c r="H149" s="211"/>
      <c r="I149" s="420"/>
      <c r="J149" s="417"/>
      <c r="K149" s="424"/>
      <c r="L149" s="324"/>
      <c r="M149" s="304"/>
      <c r="N149" s="304"/>
      <c r="O149" s="304"/>
      <c r="P149" s="304"/>
      <c r="Q149" s="134"/>
      <c r="R149" s="134"/>
      <c r="S149" s="134"/>
      <c r="T149" s="134"/>
      <c r="U149" s="134"/>
      <c r="V149" s="134"/>
      <c r="W149" s="134"/>
      <c r="X149" s="134"/>
      <c r="Y149" s="134"/>
      <c r="Z149" s="134"/>
    </row>
    <row r="150" spans="1:26" ht="15.75" customHeight="1">
      <c r="A150" s="134"/>
      <c r="B150" s="412"/>
      <c r="C150" s="414"/>
      <c r="D150" s="417"/>
      <c r="E150" s="367"/>
      <c r="F150" s="417"/>
      <c r="G150" s="194">
        <v>6</v>
      </c>
      <c r="H150" s="211"/>
      <c r="I150" s="420"/>
      <c r="J150" s="417"/>
      <c r="K150" s="424"/>
      <c r="L150" s="324"/>
      <c r="M150" s="304"/>
      <c r="N150" s="304"/>
      <c r="O150" s="304"/>
      <c r="P150" s="304"/>
      <c r="Q150" s="134"/>
      <c r="R150" s="134"/>
      <c r="S150" s="134"/>
      <c r="T150" s="134"/>
      <c r="U150" s="134"/>
      <c r="V150" s="134"/>
      <c r="W150" s="134"/>
      <c r="X150" s="134"/>
      <c r="Y150" s="134"/>
      <c r="Z150" s="134"/>
    </row>
    <row r="151" spans="1:26" ht="15.75" customHeight="1">
      <c r="A151" s="134"/>
      <c r="B151" s="412"/>
      <c r="C151" s="414"/>
      <c r="D151" s="417"/>
      <c r="E151" s="367"/>
      <c r="F151" s="417"/>
      <c r="G151" s="194">
        <v>7</v>
      </c>
      <c r="H151" s="211"/>
      <c r="I151" s="420"/>
      <c r="J151" s="417"/>
      <c r="K151" s="424"/>
      <c r="L151" s="324"/>
      <c r="M151" s="304"/>
      <c r="N151" s="304"/>
      <c r="O151" s="304"/>
      <c r="P151" s="304"/>
      <c r="Q151" s="134"/>
      <c r="R151" s="134"/>
      <c r="S151" s="134"/>
      <c r="T151" s="134"/>
      <c r="U151" s="134"/>
      <c r="V151" s="134"/>
      <c r="W151" s="134"/>
      <c r="X151" s="134"/>
      <c r="Y151" s="134"/>
      <c r="Z151" s="134"/>
    </row>
    <row r="152" spans="1:26" ht="15.75" customHeight="1" thickBot="1">
      <c r="A152" s="134"/>
      <c r="B152" s="413"/>
      <c r="C152" s="415"/>
      <c r="D152" s="418"/>
      <c r="E152" s="368"/>
      <c r="F152" s="418"/>
      <c r="G152" s="196">
        <v>8</v>
      </c>
      <c r="H152" s="212"/>
      <c r="I152" s="421"/>
      <c r="J152" s="418"/>
      <c r="K152" s="425"/>
      <c r="L152" s="324"/>
      <c r="M152" s="304"/>
      <c r="N152" s="304"/>
      <c r="O152" s="304"/>
      <c r="P152" s="304"/>
      <c r="Q152" s="134"/>
      <c r="R152" s="134"/>
      <c r="S152" s="134"/>
      <c r="T152" s="134"/>
      <c r="U152" s="134"/>
      <c r="V152" s="134"/>
      <c r="W152" s="134"/>
      <c r="X152" s="134"/>
      <c r="Y152" s="134"/>
      <c r="Z152" s="134"/>
    </row>
    <row r="153" spans="1:26" ht="56">
      <c r="A153" s="134"/>
      <c r="B153" s="411" t="str">
        <f>+LEFT(C153,3)</f>
        <v>9.5</v>
      </c>
      <c r="C153" s="404" t="s">
        <v>313</v>
      </c>
      <c r="D153" s="416" t="s">
        <v>314</v>
      </c>
      <c r="E153" s="366" t="s">
        <v>315</v>
      </c>
      <c r="F153" s="381">
        <v>3</v>
      </c>
      <c r="G153" s="197">
        <v>1</v>
      </c>
      <c r="H153" s="209" t="s">
        <v>316</v>
      </c>
      <c r="I153" s="366" t="s">
        <v>317</v>
      </c>
      <c r="J153" s="381">
        <v>3</v>
      </c>
      <c r="K153" s="343" t="str">
        <f>+IF(OR(ISBLANK(F153),ISBLANK(J153)),"",IF(OR(AND(F153=1,J153=1),AND(F153=1,J153=2),AND(F153=1,J153=3)),"Deficiencia de control mayor (diseño y ejecución)",IF(OR(AND(F153=2,J153=2),AND(F153=3,J153=1),AND(F153=3,J153=2),AND(F153=2,J153=1)),"Deficiencia de control (diseño o ejecución)",IF(AND(F153=2,J153=3),"Oportunidad de mejora","Mantenimiento del control"))))</f>
        <v>Mantenimiento del control</v>
      </c>
      <c r="L153" s="327">
        <f>+IF(K153="",75,IF(K153="Deficiencia de control mayor (diseño y ejecución)",80,IF(K153="Deficiencia de control (diseño o ejecución)",100,IF(K153="Oportunidad de mejora",120,140))))</f>
        <v>140</v>
      </c>
      <c r="M153" s="432">
        <v>3.3654000000000002</v>
      </c>
      <c r="N153" s="433">
        <f>+L153+M153</f>
        <v>143.36539999999999</v>
      </c>
      <c r="O153" s="438"/>
      <c r="P153" s="434"/>
      <c r="Q153" s="134"/>
      <c r="R153" s="134"/>
      <c r="S153" s="134"/>
      <c r="T153" s="134"/>
      <c r="U153" s="134"/>
      <c r="V153" s="134"/>
      <c r="W153" s="134"/>
      <c r="X153" s="134"/>
      <c r="Y153" s="134"/>
      <c r="Z153" s="134"/>
    </row>
    <row r="154" spans="1:26" ht="15.75" customHeight="1">
      <c r="A154" s="134"/>
      <c r="B154" s="412"/>
      <c r="C154" s="414"/>
      <c r="D154" s="417"/>
      <c r="E154" s="367"/>
      <c r="F154" s="417"/>
      <c r="G154" s="194">
        <v>2</v>
      </c>
      <c r="H154" s="211"/>
      <c r="I154" s="367"/>
      <c r="J154" s="417"/>
      <c r="K154" s="424"/>
      <c r="L154" s="324"/>
      <c r="M154" s="304"/>
      <c r="N154" s="304"/>
      <c r="O154" s="304"/>
      <c r="P154" s="304"/>
      <c r="Q154" s="134"/>
      <c r="R154" s="134"/>
      <c r="S154" s="134"/>
      <c r="T154" s="134"/>
      <c r="U154" s="134"/>
      <c r="V154" s="134"/>
      <c r="W154" s="134"/>
      <c r="X154" s="134"/>
      <c r="Y154" s="134"/>
      <c r="Z154" s="134"/>
    </row>
    <row r="155" spans="1:26" ht="15.75" customHeight="1">
      <c r="A155" s="134"/>
      <c r="B155" s="412"/>
      <c r="C155" s="414"/>
      <c r="D155" s="417"/>
      <c r="E155" s="367"/>
      <c r="F155" s="417"/>
      <c r="G155" s="194">
        <v>3</v>
      </c>
      <c r="H155" s="211"/>
      <c r="I155" s="367"/>
      <c r="J155" s="417"/>
      <c r="K155" s="424"/>
      <c r="L155" s="324"/>
      <c r="M155" s="304"/>
      <c r="N155" s="304"/>
      <c r="O155" s="304"/>
      <c r="P155" s="304"/>
      <c r="Q155" s="134"/>
      <c r="R155" s="134"/>
      <c r="S155" s="134"/>
      <c r="T155" s="134"/>
      <c r="U155" s="134"/>
      <c r="V155" s="134"/>
      <c r="W155" s="134"/>
      <c r="X155" s="134"/>
      <c r="Y155" s="134"/>
      <c r="Z155" s="134"/>
    </row>
    <row r="156" spans="1:26" ht="15.75" customHeight="1">
      <c r="A156" s="134"/>
      <c r="B156" s="412"/>
      <c r="C156" s="414"/>
      <c r="D156" s="417"/>
      <c r="E156" s="367"/>
      <c r="F156" s="417"/>
      <c r="G156" s="194">
        <v>4</v>
      </c>
      <c r="H156" s="211"/>
      <c r="I156" s="367"/>
      <c r="J156" s="417"/>
      <c r="K156" s="424"/>
      <c r="L156" s="324"/>
      <c r="M156" s="304"/>
      <c r="N156" s="304"/>
      <c r="O156" s="304"/>
      <c r="P156" s="304"/>
      <c r="Q156" s="134"/>
      <c r="R156" s="134"/>
      <c r="S156" s="134"/>
      <c r="T156" s="134"/>
      <c r="U156" s="134"/>
      <c r="V156" s="134"/>
      <c r="W156" s="134"/>
      <c r="X156" s="134"/>
      <c r="Y156" s="134"/>
      <c r="Z156" s="134"/>
    </row>
    <row r="157" spans="1:26" ht="15.75" customHeight="1">
      <c r="A157" s="134"/>
      <c r="B157" s="412"/>
      <c r="C157" s="414"/>
      <c r="D157" s="417"/>
      <c r="E157" s="367"/>
      <c r="F157" s="417"/>
      <c r="G157" s="194">
        <v>5</v>
      </c>
      <c r="H157" s="211"/>
      <c r="I157" s="367"/>
      <c r="J157" s="417"/>
      <c r="K157" s="424"/>
      <c r="L157" s="324"/>
      <c r="M157" s="304"/>
      <c r="N157" s="304"/>
      <c r="O157" s="304"/>
      <c r="P157" s="304"/>
      <c r="Q157" s="134"/>
      <c r="R157" s="134"/>
      <c r="S157" s="134"/>
      <c r="T157" s="134"/>
      <c r="U157" s="134"/>
      <c r="V157" s="134"/>
      <c r="W157" s="134"/>
      <c r="X157" s="134"/>
      <c r="Y157" s="134"/>
      <c r="Z157" s="134"/>
    </row>
    <row r="158" spans="1:26" ht="15.75" customHeight="1">
      <c r="A158" s="134"/>
      <c r="B158" s="412"/>
      <c r="C158" s="414"/>
      <c r="D158" s="417"/>
      <c r="E158" s="367"/>
      <c r="F158" s="417"/>
      <c r="G158" s="194">
        <v>6</v>
      </c>
      <c r="H158" s="211"/>
      <c r="I158" s="367"/>
      <c r="J158" s="417"/>
      <c r="K158" s="424"/>
      <c r="L158" s="324"/>
      <c r="M158" s="304"/>
      <c r="N158" s="304"/>
      <c r="O158" s="304"/>
      <c r="P158" s="304"/>
      <c r="Q158" s="134"/>
      <c r="R158" s="134"/>
      <c r="S158" s="134"/>
      <c r="T158" s="134"/>
      <c r="U158" s="134"/>
      <c r="V158" s="134"/>
      <c r="W158" s="134"/>
      <c r="X158" s="134"/>
      <c r="Y158" s="134"/>
      <c r="Z158" s="134"/>
    </row>
    <row r="159" spans="1:26" ht="15.75" customHeight="1">
      <c r="A159" s="134"/>
      <c r="B159" s="412"/>
      <c r="C159" s="414"/>
      <c r="D159" s="417"/>
      <c r="E159" s="367"/>
      <c r="F159" s="417"/>
      <c r="G159" s="194">
        <v>7</v>
      </c>
      <c r="H159" s="211"/>
      <c r="I159" s="367"/>
      <c r="J159" s="417"/>
      <c r="K159" s="424"/>
      <c r="L159" s="324"/>
      <c r="M159" s="304"/>
      <c r="N159" s="304"/>
      <c r="O159" s="304"/>
      <c r="P159" s="304"/>
      <c r="Q159" s="134"/>
      <c r="R159" s="134"/>
      <c r="S159" s="134"/>
      <c r="T159" s="134"/>
      <c r="U159" s="134"/>
      <c r="V159" s="134"/>
      <c r="W159" s="134"/>
      <c r="X159" s="134"/>
      <c r="Y159" s="134"/>
      <c r="Z159" s="134"/>
    </row>
    <row r="160" spans="1:26" ht="24" customHeight="1" thickBot="1">
      <c r="A160" s="134"/>
      <c r="B160" s="413"/>
      <c r="C160" s="415"/>
      <c r="D160" s="418"/>
      <c r="E160" s="368"/>
      <c r="F160" s="418"/>
      <c r="G160" s="196">
        <v>8</v>
      </c>
      <c r="H160" s="212"/>
      <c r="I160" s="368"/>
      <c r="J160" s="418"/>
      <c r="K160" s="425"/>
      <c r="L160" s="324"/>
      <c r="M160" s="304"/>
      <c r="N160" s="304"/>
      <c r="O160" s="304"/>
      <c r="P160" s="304"/>
      <c r="Q160" s="134"/>
      <c r="R160" s="134"/>
      <c r="S160" s="134"/>
      <c r="T160" s="134"/>
      <c r="U160" s="134"/>
      <c r="V160" s="134"/>
      <c r="W160" s="134"/>
      <c r="X160" s="134"/>
      <c r="Y160" s="134"/>
      <c r="Z160" s="134"/>
    </row>
    <row r="161" spans="1:26" ht="22.5" customHeight="1">
      <c r="A161" s="134"/>
      <c r="B161" s="134"/>
      <c r="C161" s="134"/>
      <c r="D161" s="134"/>
      <c r="E161" s="134"/>
      <c r="F161" s="134"/>
      <c r="G161" s="134"/>
      <c r="H161" s="134"/>
      <c r="I161" s="134"/>
      <c r="J161" s="134"/>
      <c r="K161" s="134"/>
      <c r="L161" s="41"/>
      <c r="M161" s="41"/>
      <c r="N161" s="42"/>
      <c r="O161" s="43"/>
      <c r="P161" s="140"/>
      <c r="Q161" s="134"/>
      <c r="R161" s="134"/>
      <c r="S161" s="134"/>
      <c r="T161" s="134"/>
      <c r="U161" s="134"/>
      <c r="V161" s="134"/>
      <c r="W161" s="134"/>
      <c r="X161" s="134"/>
      <c r="Y161" s="134"/>
      <c r="Z161" s="134"/>
    </row>
    <row r="162" spans="1:26" ht="22.5" customHeight="1">
      <c r="A162" s="134"/>
      <c r="B162" s="134"/>
      <c r="C162" s="134"/>
      <c r="D162" s="134"/>
      <c r="E162" s="134"/>
      <c r="F162" s="134"/>
      <c r="G162" s="134"/>
      <c r="H162" s="134"/>
      <c r="I162" s="134"/>
      <c r="J162" s="134"/>
      <c r="K162" s="134"/>
      <c r="L162" s="41"/>
      <c r="M162" s="41"/>
      <c r="N162" s="42"/>
      <c r="O162" s="43"/>
      <c r="P162" s="140"/>
      <c r="Q162" s="134"/>
      <c r="R162" s="134"/>
      <c r="S162" s="134"/>
      <c r="T162" s="134"/>
      <c r="U162" s="134"/>
      <c r="V162" s="134"/>
      <c r="W162" s="134"/>
      <c r="X162" s="134"/>
      <c r="Y162" s="134"/>
      <c r="Z162" s="134"/>
    </row>
    <row r="163" spans="1:26" ht="22.5" customHeight="1">
      <c r="A163" s="134"/>
      <c r="B163" s="134"/>
      <c r="C163" s="134"/>
      <c r="D163" s="134"/>
      <c r="E163" s="134"/>
      <c r="F163" s="134"/>
      <c r="G163" s="134"/>
      <c r="H163" s="134"/>
      <c r="I163" s="134"/>
      <c r="J163" s="134"/>
      <c r="K163" s="134"/>
      <c r="L163" s="41"/>
      <c r="M163" s="41"/>
      <c r="N163" s="42"/>
      <c r="O163" s="43"/>
      <c r="P163" s="140"/>
      <c r="Q163" s="134"/>
      <c r="R163" s="134"/>
      <c r="S163" s="134"/>
      <c r="T163" s="134"/>
      <c r="U163" s="134"/>
      <c r="V163" s="134"/>
      <c r="W163" s="134"/>
      <c r="X163" s="134"/>
      <c r="Y163" s="134"/>
      <c r="Z163" s="134"/>
    </row>
    <row r="164" spans="1:26" ht="22.5" customHeight="1">
      <c r="A164" s="134"/>
      <c r="B164" s="134"/>
      <c r="C164" s="134"/>
      <c r="D164" s="134"/>
      <c r="E164" s="134"/>
      <c r="F164" s="134"/>
      <c r="G164" s="134"/>
      <c r="H164" s="134"/>
      <c r="I164" s="134"/>
      <c r="J164" s="134"/>
      <c r="K164" s="134"/>
      <c r="L164" s="41"/>
      <c r="M164" s="41"/>
      <c r="N164" s="42"/>
      <c r="O164" s="43"/>
      <c r="P164" s="140"/>
      <c r="Q164" s="134"/>
      <c r="R164" s="134"/>
      <c r="S164" s="134"/>
      <c r="T164" s="134"/>
      <c r="U164" s="134"/>
      <c r="V164" s="134"/>
      <c r="W164" s="134"/>
      <c r="X164" s="134"/>
      <c r="Y164" s="134"/>
      <c r="Z164" s="134"/>
    </row>
    <row r="165" spans="1:26" ht="22.5" customHeight="1">
      <c r="A165" s="134"/>
      <c r="B165" s="134"/>
      <c r="C165" s="134"/>
      <c r="D165" s="134"/>
      <c r="E165" s="134"/>
      <c r="F165" s="134"/>
      <c r="G165" s="134"/>
      <c r="H165" s="134"/>
      <c r="I165" s="134"/>
      <c r="J165" s="134"/>
      <c r="K165" s="134"/>
      <c r="L165" s="41"/>
      <c r="M165" s="41"/>
      <c r="N165" s="42"/>
      <c r="O165" s="43"/>
      <c r="P165" s="140"/>
      <c r="Q165" s="134"/>
      <c r="R165" s="134"/>
      <c r="S165" s="134"/>
      <c r="T165" s="134"/>
      <c r="U165" s="134"/>
      <c r="V165" s="134"/>
      <c r="W165" s="134"/>
      <c r="X165" s="134"/>
      <c r="Y165" s="134"/>
      <c r="Z165" s="134"/>
    </row>
    <row r="166" spans="1:26" ht="22.5" customHeight="1">
      <c r="A166" s="134"/>
      <c r="B166" s="134"/>
      <c r="C166" s="134"/>
      <c r="D166" s="134"/>
      <c r="E166" s="134"/>
      <c r="F166" s="134"/>
      <c r="G166" s="134"/>
      <c r="H166" s="134"/>
      <c r="I166" s="134"/>
      <c r="J166" s="134"/>
      <c r="K166" s="134"/>
      <c r="L166" s="41"/>
      <c r="M166" s="41"/>
      <c r="N166" s="42"/>
      <c r="O166" s="43"/>
      <c r="P166" s="140"/>
      <c r="Q166" s="134"/>
      <c r="R166" s="134"/>
      <c r="S166" s="134"/>
      <c r="T166" s="134"/>
      <c r="U166" s="134"/>
      <c r="V166" s="134"/>
      <c r="W166" s="134"/>
      <c r="X166" s="134"/>
      <c r="Y166" s="134"/>
      <c r="Z166" s="134"/>
    </row>
    <row r="167" spans="1:26" ht="22.5" customHeight="1">
      <c r="A167" s="134"/>
      <c r="B167" s="134"/>
      <c r="C167" s="134"/>
      <c r="D167" s="134"/>
      <c r="E167" s="134"/>
      <c r="F167" s="134"/>
      <c r="G167" s="134"/>
      <c r="H167" s="134"/>
      <c r="I167" s="134"/>
      <c r="J167" s="134"/>
      <c r="K167" s="134"/>
      <c r="L167" s="41"/>
      <c r="M167" s="41"/>
      <c r="N167" s="42"/>
      <c r="O167" s="43"/>
      <c r="P167" s="140"/>
      <c r="Q167" s="134"/>
      <c r="R167" s="134"/>
      <c r="S167" s="134"/>
      <c r="T167" s="134"/>
      <c r="U167" s="134"/>
      <c r="V167" s="134"/>
      <c r="W167" s="134"/>
      <c r="X167" s="134"/>
      <c r="Y167" s="134"/>
      <c r="Z167" s="134"/>
    </row>
    <row r="168" spans="1:26" ht="22.5" customHeight="1">
      <c r="A168" s="134"/>
      <c r="B168" s="134"/>
      <c r="C168" s="134"/>
      <c r="D168" s="134"/>
      <c r="E168" s="134"/>
      <c r="F168" s="134"/>
      <c r="G168" s="134"/>
      <c r="H168" s="134"/>
      <c r="I168" s="134"/>
      <c r="J168" s="134"/>
      <c r="K168" s="134"/>
      <c r="L168" s="41"/>
      <c r="M168" s="41"/>
      <c r="N168" s="42"/>
      <c r="O168" s="43"/>
      <c r="P168" s="140"/>
      <c r="Q168" s="134"/>
      <c r="R168" s="134"/>
      <c r="S168" s="134"/>
      <c r="T168" s="134"/>
      <c r="U168" s="134"/>
      <c r="V168" s="134"/>
      <c r="W168" s="134"/>
      <c r="X168" s="134"/>
      <c r="Y168" s="134"/>
      <c r="Z168" s="134"/>
    </row>
    <row r="169" spans="1:26" ht="22.5" customHeight="1">
      <c r="A169" s="134"/>
      <c r="B169" s="134"/>
      <c r="C169" s="134"/>
      <c r="D169" s="134"/>
      <c r="E169" s="134"/>
      <c r="F169" s="134"/>
      <c r="G169" s="134"/>
      <c r="H169" s="134"/>
      <c r="I169" s="134"/>
      <c r="J169" s="134"/>
      <c r="K169" s="134"/>
      <c r="L169" s="41"/>
      <c r="M169" s="41"/>
      <c r="N169" s="42"/>
      <c r="O169" s="43"/>
      <c r="P169" s="140"/>
      <c r="Q169" s="134"/>
      <c r="R169" s="134"/>
      <c r="S169" s="134"/>
      <c r="T169" s="134"/>
      <c r="U169" s="134"/>
      <c r="V169" s="134"/>
      <c r="W169" s="134"/>
      <c r="X169" s="134"/>
      <c r="Y169" s="134"/>
      <c r="Z169" s="134"/>
    </row>
    <row r="170" spans="1:26" ht="22.5" customHeight="1">
      <c r="A170" s="134"/>
      <c r="B170" s="134"/>
      <c r="C170" s="134"/>
      <c r="D170" s="134"/>
      <c r="E170" s="134"/>
      <c r="F170" s="134"/>
      <c r="G170" s="134"/>
      <c r="H170" s="134"/>
      <c r="I170" s="134"/>
      <c r="J170" s="134"/>
      <c r="K170" s="134"/>
      <c r="L170" s="41"/>
      <c r="M170" s="41"/>
      <c r="N170" s="42"/>
      <c r="O170" s="43"/>
      <c r="P170" s="140"/>
      <c r="Q170" s="134"/>
      <c r="R170" s="134"/>
      <c r="S170" s="134"/>
      <c r="T170" s="134"/>
      <c r="U170" s="134"/>
      <c r="V170" s="134"/>
      <c r="W170" s="134"/>
      <c r="X170" s="134"/>
      <c r="Y170" s="134"/>
      <c r="Z170" s="134"/>
    </row>
    <row r="171" spans="1:26" ht="22.5" customHeight="1">
      <c r="A171" s="134"/>
      <c r="B171" s="134"/>
      <c r="C171" s="134"/>
      <c r="D171" s="134"/>
      <c r="E171" s="134"/>
      <c r="F171" s="134"/>
      <c r="G171" s="134"/>
      <c r="H171" s="134"/>
      <c r="I171" s="134"/>
      <c r="J171" s="134"/>
      <c r="K171" s="134"/>
      <c r="L171" s="41"/>
      <c r="M171" s="41"/>
      <c r="N171" s="42"/>
      <c r="O171" s="43"/>
      <c r="P171" s="140"/>
      <c r="Q171" s="134"/>
      <c r="R171" s="134"/>
      <c r="S171" s="134"/>
      <c r="T171" s="134"/>
      <c r="U171" s="134"/>
      <c r="V171" s="134"/>
      <c r="W171" s="134"/>
      <c r="X171" s="134"/>
      <c r="Y171" s="134"/>
      <c r="Z171" s="134"/>
    </row>
    <row r="172" spans="1:26" ht="22.5" customHeight="1">
      <c r="A172" s="134"/>
      <c r="B172" s="134"/>
      <c r="C172" s="134"/>
      <c r="D172" s="134"/>
      <c r="E172" s="134"/>
      <c r="F172" s="134"/>
      <c r="G172" s="134"/>
      <c r="H172" s="134"/>
      <c r="I172" s="134"/>
      <c r="J172" s="134"/>
      <c r="K172" s="134"/>
      <c r="L172" s="41"/>
      <c r="M172" s="41"/>
      <c r="N172" s="42"/>
      <c r="O172" s="43"/>
      <c r="P172" s="140"/>
      <c r="Q172" s="134"/>
      <c r="R172" s="134"/>
      <c r="S172" s="134"/>
      <c r="T172" s="134"/>
      <c r="U172" s="134"/>
      <c r="V172" s="134"/>
      <c r="W172" s="134"/>
      <c r="X172" s="134"/>
      <c r="Y172" s="134"/>
      <c r="Z172" s="134"/>
    </row>
    <row r="173" spans="1:26" ht="22.5" customHeight="1">
      <c r="A173" s="134"/>
      <c r="B173" s="134"/>
      <c r="C173" s="134"/>
      <c r="D173" s="134"/>
      <c r="E173" s="134"/>
      <c r="F173" s="134"/>
      <c r="G173" s="134"/>
      <c r="H173" s="134"/>
      <c r="I173" s="134"/>
      <c r="J173" s="134"/>
      <c r="K173" s="134"/>
      <c r="L173" s="41"/>
      <c r="M173" s="41"/>
      <c r="N173" s="42"/>
      <c r="O173" s="43"/>
      <c r="P173" s="140"/>
      <c r="Q173" s="134"/>
      <c r="R173" s="134"/>
      <c r="S173" s="134"/>
      <c r="T173" s="134"/>
      <c r="U173" s="134"/>
      <c r="V173" s="134"/>
      <c r="W173" s="134"/>
      <c r="X173" s="134"/>
      <c r="Y173" s="134"/>
      <c r="Z173" s="134"/>
    </row>
    <row r="174" spans="1:26" ht="22.5" customHeight="1">
      <c r="A174" s="134"/>
      <c r="B174" s="134"/>
      <c r="C174" s="134"/>
      <c r="D174" s="134"/>
      <c r="E174" s="134"/>
      <c r="F174" s="134"/>
      <c r="G174" s="134"/>
      <c r="H174" s="134"/>
      <c r="I174" s="134"/>
      <c r="J174" s="134"/>
      <c r="K174" s="134"/>
      <c r="L174" s="41"/>
      <c r="M174" s="41"/>
      <c r="N174" s="42"/>
      <c r="O174" s="43"/>
      <c r="P174" s="140"/>
      <c r="Q174" s="134"/>
      <c r="R174" s="134"/>
      <c r="S174" s="134"/>
      <c r="T174" s="134"/>
      <c r="U174" s="134"/>
      <c r="V174" s="134"/>
      <c r="W174" s="134"/>
      <c r="X174" s="134"/>
      <c r="Y174" s="134"/>
      <c r="Z174" s="134"/>
    </row>
    <row r="175" spans="1:26" ht="22.5" customHeight="1">
      <c r="A175" s="134"/>
      <c r="B175" s="134"/>
      <c r="C175" s="134"/>
      <c r="D175" s="134"/>
      <c r="E175" s="134"/>
      <c r="F175" s="134"/>
      <c r="G175" s="134"/>
      <c r="H175" s="134"/>
      <c r="I175" s="134"/>
      <c r="J175" s="134"/>
      <c r="K175" s="134"/>
      <c r="L175" s="41"/>
      <c r="M175" s="41"/>
      <c r="N175" s="42"/>
      <c r="O175" s="43"/>
      <c r="P175" s="140"/>
      <c r="Q175" s="134"/>
      <c r="R175" s="134"/>
      <c r="S175" s="134"/>
      <c r="T175" s="134"/>
      <c r="U175" s="134"/>
      <c r="V175" s="134"/>
      <c r="W175" s="134"/>
      <c r="X175" s="134"/>
      <c r="Y175" s="134"/>
      <c r="Z175" s="134"/>
    </row>
    <row r="176" spans="1:26" ht="22.5" customHeight="1">
      <c r="A176" s="134"/>
      <c r="B176" s="134"/>
      <c r="C176" s="134"/>
      <c r="D176" s="134"/>
      <c r="E176" s="134"/>
      <c r="F176" s="134"/>
      <c r="G176" s="134"/>
      <c r="H176" s="134"/>
      <c r="I176" s="134"/>
      <c r="J176" s="134"/>
      <c r="K176" s="134"/>
      <c r="L176" s="41"/>
      <c r="M176" s="41"/>
      <c r="N176" s="42"/>
      <c r="O176" s="43"/>
      <c r="P176" s="140"/>
      <c r="Q176" s="134"/>
      <c r="R176" s="134"/>
      <c r="S176" s="134"/>
      <c r="T176" s="134"/>
      <c r="U176" s="134"/>
      <c r="V176" s="134"/>
      <c r="W176" s="134"/>
      <c r="X176" s="134"/>
      <c r="Y176" s="134"/>
      <c r="Z176" s="134"/>
    </row>
    <row r="177" spans="1:26" ht="22.5" customHeight="1">
      <c r="A177" s="134"/>
      <c r="B177" s="134"/>
      <c r="C177" s="134"/>
      <c r="D177" s="134"/>
      <c r="E177" s="134"/>
      <c r="F177" s="134"/>
      <c r="G177" s="134"/>
      <c r="H177" s="134"/>
      <c r="I177" s="134"/>
      <c r="J177" s="134"/>
      <c r="K177" s="134"/>
      <c r="L177" s="41"/>
      <c r="M177" s="41"/>
      <c r="N177" s="42"/>
      <c r="O177" s="43"/>
      <c r="P177" s="140"/>
      <c r="Q177" s="134"/>
      <c r="R177" s="134"/>
      <c r="S177" s="134"/>
      <c r="T177" s="134"/>
      <c r="U177" s="134"/>
      <c r="V177" s="134"/>
      <c r="W177" s="134"/>
      <c r="X177" s="134"/>
      <c r="Y177" s="134"/>
      <c r="Z177" s="134"/>
    </row>
    <row r="178" spans="1:26" ht="22.5" customHeight="1">
      <c r="A178" s="134"/>
      <c r="B178" s="134"/>
      <c r="C178" s="134"/>
      <c r="D178" s="134"/>
      <c r="E178" s="134"/>
      <c r="F178" s="134"/>
      <c r="G178" s="134"/>
      <c r="H178" s="134"/>
      <c r="I178" s="134"/>
      <c r="J178" s="134"/>
      <c r="K178" s="134"/>
      <c r="L178" s="41"/>
      <c r="M178" s="41"/>
      <c r="N178" s="42"/>
      <c r="O178" s="43"/>
      <c r="P178" s="140"/>
      <c r="Q178" s="134"/>
      <c r="R178" s="134"/>
      <c r="S178" s="134"/>
      <c r="T178" s="134"/>
      <c r="U178" s="134"/>
      <c r="V178" s="134"/>
      <c r="W178" s="134"/>
      <c r="X178" s="134"/>
      <c r="Y178" s="134"/>
      <c r="Z178" s="134"/>
    </row>
    <row r="179" spans="1:26" ht="22.5" customHeight="1">
      <c r="A179" s="134"/>
      <c r="B179" s="134"/>
      <c r="C179" s="134"/>
      <c r="D179" s="134"/>
      <c r="E179" s="134"/>
      <c r="F179" s="134"/>
      <c r="G179" s="134"/>
      <c r="H179" s="134"/>
      <c r="I179" s="134"/>
      <c r="J179" s="134"/>
      <c r="K179" s="134"/>
      <c r="L179" s="41"/>
      <c r="M179" s="41"/>
      <c r="N179" s="42"/>
      <c r="O179" s="43"/>
      <c r="P179" s="140"/>
      <c r="Q179" s="134"/>
      <c r="R179" s="134"/>
      <c r="S179" s="134"/>
      <c r="T179" s="134"/>
      <c r="U179" s="134"/>
      <c r="V179" s="134"/>
      <c r="W179" s="134"/>
      <c r="X179" s="134"/>
      <c r="Y179" s="134"/>
      <c r="Z179" s="134"/>
    </row>
    <row r="180" spans="1:26" ht="22.5" customHeight="1">
      <c r="A180" s="134"/>
      <c r="B180" s="134"/>
      <c r="C180" s="134"/>
      <c r="D180" s="134"/>
      <c r="E180" s="134"/>
      <c r="F180" s="134"/>
      <c r="G180" s="134"/>
      <c r="H180" s="134"/>
      <c r="I180" s="134"/>
      <c r="J180" s="134"/>
      <c r="K180" s="134"/>
      <c r="L180" s="41"/>
      <c r="M180" s="41"/>
      <c r="N180" s="42"/>
      <c r="O180" s="43"/>
      <c r="P180" s="140"/>
      <c r="Q180" s="134"/>
      <c r="R180" s="134"/>
      <c r="S180" s="134"/>
      <c r="T180" s="134"/>
      <c r="U180" s="134"/>
      <c r="V180" s="134"/>
      <c r="W180" s="134"/>
      <c r="X180" s="134"/>
      <c r="Y180" s="134"/>
      <c r="Z180" s="134"/>
    </row>
    <row r="181" spans="1:26" ht="22.5" customHeight="1">
      <c r="A181" s="134"/>
      <c r="B181" s="134"/>
      <c r="C181" s="134"/>
      <c r="D181" s="134"/>
      <c r="E181" s="134"/>
      <c r="F181" s="134"/>
      <c r="G181" s="134"/>
      <c r="H181" s="134"/>
      <c r="I181" s="134"/>
      <c r="J181" s="134"/>
      <c r="K181" s="134"/>
      <c r="L181" s="41"/>
      <c r="M181" s="41"/>
      <c r="N181" s="42"/>
      <c r="O181" s="43"/>
      <c r="P181" s="140"/>
      <c r="Q181" s="134"/>
      <c r="R181" s="134"/>
      <c r="S181" s="134"/>
      <c r="T181" s="134"/>
      <c r="U181" s="134"/>
      <c r="V181" s="134"/>
      <c r="W181" s="134"/>
      <c r="X181" s="134"/>
      <c r="Y181" s="134"/>
      <c r="Z181" s="134"/>
    </row>
    <row r="182" spans="1:26" ht="22.5" customHeight="1">
      <c r="A182" s="134"/>
      <c r="B182" s="134"/>
      <c r="C182" s="134"/>
      <c r="D182" s="134"/>
      <c r="E182" s="134"/>
      <c r="F182" s="134"/>
      <c r="G182" s="134"/>
      <c r="H182" s="134"/>
      <c r="I182" s="134"/>
      <c r="J182" s="134"/>
      <c r="K182" s="134"/>
      <c r="L182" s="41"/>
      <c r="M182" s="41"/>
      <c r="N182" s="42"/>
      <c r="O182" s="43"/>
      <c r="P182" s="140"/>
      <c r="Q182" s="134"/>
      <c r="R182" s="134"/>
      <c r="S182" s="134"/>
      <c r="T182" s="134"/>
      <c r="U182" s="134"/>
      <c r="V182" s="134"/>
      <c r="W182" s="134"/>
      <c r="X182" s="134"/>
      <c r="Y182" s="134"/>
      <c r="Z182" s="134"/>
    </row>
    <row r="183" spans="1:26" ht="22.5" customHeight="1">
      <c r="A183" s="134"/>
      <c r="B183" s="134"/>
      <c r="C183" s="134"/>
      <c r="D183" s="134"/>
      <c r="E183" s="134"/>
      <c r="F183" s="134"/>
      <c r="G183" s="134"/>
      <c r="H183" s="134"/>
      <c r="I183" s="134"/>
      <c r="J183" s="134"/>
      <c r="K183" s="134"/>
      <c r="L183" s="41"/>
      <c r="M183" s="41"/>
      <c r="N183" s="42"/>
      <c r="O183" s="43"/>
      <c r="P183" s="140"/>
      <c r="Q183" s="134"/>
      <c r="R183" s="134"/>
      <c r="S183" s="134"/>
      <c r="T183" s="134"/>
      <c r="U183" s="134"/>
      <c r="V183" s="134"/>
      <c r="W183" s="134"/>
      <c r="X183" s="134"/>
      <c r="Y183" s="134"/>
      <c r="Z183" s="134"/>
    </row>
    <row r="184" spans="1:26" ht="22.5" customHeight="1">
      <c r="A184" s="134"/>
      <c r="B184" s="134"/>
      <c r="C184" s="134"/>
      <c r="D184" s="134"/>
      <c r="E184" s="134"/>
      <c r="F184" s="134"/>
      <c r="G184" s="134"/>
      <c r="H184" s="134"/>
      <c r="I184" s="134"/>
      <c r="J184" s="134"/>
      <c r="K184" s="134"/>
      <c r="L184" s="41"/>
      <c r="M184" s="41"/>
      <c r="N184" s="42"/>
      <c r="O184" s="43"/>
      <c r="P184" s="140"/>
      <c r="Q184" s="134"/>
      <c r="R184" s="134"/>
      <c r="S184" s="134"/>
      <c r="T184" s="134"/>
      <c r="U184" s="134"/>
      <c r="V184" s="134"/>
      <c r="W184" s="134"/>
      <c r="X184" s="134"/>
      <c r="Y184" s="134"/>
      <c r="Z184" s="134"/>
    </row>
    <row r="185" spans="1:26" ht="22.5" customHeight="1">
      <c r="A185" s="134"/>
      <c r="B185" s="134"/>
      <c r="C185" s="134"/>
      <c r="D185" s="134"/>
      <c r="E185" s="134"/>
      <c r="F185" s="134"/>
      <c r="G185" s="134"/>
      <c r="H185" s="134"/>
      <c r="I185" s="134"/>
      <c r="J185" s="134"/>
      <c r="K185" s="134"/>
      <c r="L185" s="41"/>
      <c r="M185" s="41"/>
      <c r="N185" s="42"/>
      <c r="O185" s="43"/>
      <c r="P185" s="140"/>
      <c r="Q185" s="134"/>
      <c r="R185" s="134"/>
      <c r="S185" s="134"/>
      <c r="T185" s="134"/>
      <c r="U185" s="134"/>
      <c r="V185" s="134"/>
      <c r="W185" s="134"/>
      <c r="X185" s="134"/>
      <c r="Y185" s="134"/>
      <c r="Z185" s="134"/>
    </row>
    <row r="186" spans="1:26" ht="22.5" customHeight="1">
      <c r="A186" s="134"/>
      <c r="B186" s="134"/>
      <c r="C186" s="134"/>
      <c r="D186" s="134"/>
      <c r="E186" s="134"/>
      <c r="F186" s="134"/>
      <c r="G186" s="134"/>
      <c r="H186" s="134"/>
      <c r="I186" s="134"/>
      <c r="J186" s="134"/>
      <c r="K186" s="134"/>
      <c r="L186" s="41"/>
      <c r="M186" s="41"/>
      <c r="N186" s="42"/>
      <c r="O186" s="43"/>
      <c r="P186" s="140"/>
      <c r="Q186" s="134"/>
      <c r="R186" s="134"/>
      <c r="S186" s="134"/>
      <c r="T186" s="134"/>
      <c r="U186" s="134"/>
      <c r="V186" s="134"/>
      <c r="W186" s="134"/>
      <c r="X186" s="134"/>
      <c r="Y186" s="134"/>
      <c r="Z186" s="134"/>
    </row>
    <row r="187" spans="1:26" ht="22.5" customHeight="1">
      <c r="A187" s="134"/>
      <c r="B187" s="134"/>
      <c r="C187" s="134"/>
      <c r="D187" s="134"/>
      <c r="E187" s="134"/>
      <c r="F187" s="134"/>
      <c r="G187" s="134"/>
      <c r="H187" s="134"/>
      <c r="I187" s="134"/>
      <c r="J187" s="134"/>
      <c r="K187" s="134"/>
      <c r="L187" s="41"/>
      <c r="M187" s="41"/>
      <c r="N187" s="42"/>
      <c r="O187" s="43"/>
      <c r="P187" s="140"/>
      <c r="Q187" s="134"/>
      <c r="R187" s="134"/>
      <c r="S187" s="134"/>
      <c r="T187" s="134"/>
      <c r="U187" s="134"/>
      <c r="V187" s="134"/>
      <c r="W187" s="134"/>
      <c r="X187" s="134"/>
      <c r="Y187" s="134"/>
      <c r="Z187" s="134"/>
    </row>
    <row r="188" spans="1:26" ht="22.5" customHeight="1">
      <c r="A188" s="134"/>
      <c r="B188" s="134"/>
      <c r="C188" s="134"/>
      <c r="D188" s="134"/>
      <c r="E188" s="134"/>
      <c r="F188" s="134"/>
      <c r="G188" s="134"/>
      <c r="H188" s="134"/>
      <c r="I188" s="134"/>
      <c r="J188" s="134"/>
      <c r="K188" s="134"/>
      <c r="L188" s="41"/>
      <c r="M188" s="41"/>
      <c r="N188" s="42"/>
      <c r="O188" s="43"/>
      <c r="P188" s="140"/>
      <c r="Q188" s="134"/>
      <c r="R188" s="134"/>
      <c r="S188" s="134"/>
      <c r="T188" s="134"/>
      <c r="U188" s="134"/>
      <c r="V188" s="134"/>
      <c r="W188" s="134"/>
      <c r="X188" s="134"/>
      <c r="Y188" s="134"/>
      <c r="Z188" s="134"/>
    </row>
    <row r="189" spans="1:26" ht="22.5" customHeight="1">
      <c r="A189" s="134"/>
      <c r="B189" s="134"/>
      <c r="C189" s="134"/>
      <c r="D189" s="134"/>
      <c r="E189" s="134"/>
      <c r="F189" s="134"/>
      <c r="G189" s="134"/>
      <c r="H189" s="134"/>
      <c r="I189" s="134"/>
      <c r="J189" s="134"/>
      <c r="K189" s="134"/>
      <c r="L189" s="41"/>
      <c r="M189" s="41"/>
      <c r="N189" s="42"/>
      <c r="O189" s="43"/>
      <c r="P189" s="140"/>
      <c r="Q189" s="134"/>
      <c r="R189" s="134"/>
      <c r="S189" s="134"/>
      <c r="T189" s="134"/>
      <c r="U189" s="134"/>
      <c r="V189" s="134"/>
      <c r="W189" s="134"/>
      <c r="X189" s="134"/>
      <c r="Y189" s="134"/>
      <c r="Z189" s="134"/>
    </row>
    <row r="190" spans="1:26" ht="22.5" customHeight="1">
      <c r="A190" s="134"/>
      <c r="B190" s="134"/>
      <c r="C190" s="134"/>
      <c r="D190" s="134"/>
      <c r="E190" s="134"/>
      <c r="F190" s="134"/>
      <c r="G190" s="134"/>
      <c r="H190" s="134"/>
      <c r="I190" s="134"/>
      <c r="J190" s="134"/>
      <c r="K190" s="134"/>
      <c r="L190" s="41"/>
      <c r="M190" s="41"/>
      <c r="N190" s="42"/>
      <c r="O190" s="43"/>
      <c r="P190" s="140"/>
      <c r="Q190" s="134"/>
      <c r="R190" s="134"/>
      <c r="S190" s="134"/>
      <c r="T190" s="134"/>
      <c r="U190" s="134"/>
      <c r="V190" s="134"/>
      <c r="W190" s="134"/>
      <c r="X190" s="134"/>
      <c r="Y190" s="134"/>
      <c r="Z190" s="134"/>
    </row>
    <row r="191" spans="1:26" ht="22.5" customHeight="1">
      <c r="A191" s="134"/>
      <c r="B191" s="134"/>
      <c r="C191" s="134"/>
      <c r="D191" s="134"/>
      <c r="E191" s="134"/>
      <c r="F191" s="134"/>
      <c r="G191" s="134"/>
      <c r="H191" s="134"/>
      <c r="I191" s="134"/>
      <c r="J191" s="134"/>
      <c r="K191" s="134"/>
      <c r="L191" s="41"/>
      <c r="M191" s="41"/>
      <c r="N191" s="42"/>
      <c r="O191" s="43"/>
      <c r="P191" s="140"/>
      <c r="Q191" s="134"/>
      <c r="R191" s="134"/>
      <c r="S191" s="134"/>
      <c r="T191" s="134"/>
      <c r="U191" s="134"/>
      <c r="V191" s="134"/>
      <c r="W191" s="134"/>
      <c r="X191" s="134"/>
      <c r="Y191" s="134"/>
      <c r="Z191" s="134"/>
    </row>
    <row r="192" spans="1:26" ht="22.5" customHeight="1">
      <c r="A192" s="134"/>
      <c r="B192" s="134"/>
      <c r="C192" s="134"/>
      <c r="D192" s="134"/>
      <c r="E192" s="134"/>
      <c r="F192" s="134"/>
      <c r="G192" s="134"/>
      <c r="H192" s="134"/>
      <c r="I192" s="134"/>
      <c r="J192" s="134"/>
      <c r="K192" s="134"/>
      <c r="L192" s="41"/>
      <c r="M192" s="41"/>
      <c r="N192" s="42"/>
      <c r="O192" s="43"/>
      <c r="P192" s="140"/>
      <c r="Q192" s="134"/>
      <c r="R192" s="134"/>
      <c r="S192" s="134"/>
      <c r="T192" s="134"/>
      <c r="U192" s="134"/>
      <c r="V192" s="134"/>
      <c r="W192" s="134"/>
      <c r="X192" s="134"/>
      <c r="Y192" s="134"/>
      <c r="Z192" s="134"/>
    </row>
    <row r="193" spans="1:26" ht="22.5" customHeight="1">
      <c r="A193" s="134"/>
      <c r="B193" s="134"/>
      <c r="C193" s="134"/>
      <c r="D193" s="134"/>
      <c r="E193" s="134"/>
      <c r="F193" s="134"/>
      <c r="G193" s="134"/>
      <c r="H193" s="134"/>
      <c r="I193" s="134"/>
      <c r="J193" s="134"/>
      <c r="K193" s="134"/>
      <c r="L193" s="41"/>
      <c r="M193" s="41"/>
      <c r="N193" s="42"/>
      <c r="O193" s="43"/>
      <c r="P193" s="140"/>
      <c r="Q193" s="134"/>
      <c r="R193" s="134"/>
      <c r="S193" s="134"/>
      <c r="T193" s="134"/>
      <c r="U193" s="134"/>
      <c r="V193" s="134"/>
      <c r="W193" s="134"/>
      <c r="X193" s="134"/>
      <c r="Y193" s="134"/>
      <c r="Z193" s="134"/>
    </row>
    <row r="194" spans="1:26" ht="22.5" customHeight="1">
      <c r="A194" s="134"/>
      <c r="B194" s="134"/>
      <c r="C194" s="134"/>
      <c r="D194" s="134"/>
      <c r="E194" s="134"/>
      <c r="F194" s="134"/>
      <c r="G194" s="134"/>
      <c r="H194" s="134"/>
      <c r="I194" s="134"/>
      <c r="J194" s="134"/>
      <c r="K194" s="134"/>
      <c r="L194" s="41"/>
      <c r="M194" s="41"/>
      <c r="N194" s="42"/>
      <c r="O194" s="43"/>
      <c r="P194" s="140"/>
      <c r="Q194" s="134"/>
      <c r="R194" s="134"/>
      <c r="S194" s="134"/>
      <c r="T194" s="134"/>
      <c r="U194" s="134"/>
      <c r="V194" s="134"/>
      <c r="W194" s="134"/>
      <c r="X194" s="134"/>
      <c r="Y194" s="134"/>
      <c r="Z194" s="134"/>
    </row>
    <row r="195" spans="1:26" ht="22.5" customHeight="1">
      <c r="A195" s="134"/>
      <c r="B195" s="134"/>
      <c r="C195" s="134"/>
      <c r="D195" s="134"/>
      <c r="E195" s="134"/>
      <c r="F195" s="134"/>
      <c r="G195" s="134"/>
      <c r="H195" s="134"/>
      <c r="I195" s="134"/>
      <c r="J195" s="134"/>
      <c r="K195" s="134"/>
      <c r="L195" s="41"/>
      <c r="M195" s="41"/>
      <c r="N195" s="42"/>
      <c r="O195" s="43"/>
      <c r="P195" s="140"/>
      <c r="Q195" s="134"/>
      <c r="R195" s="134"/>
      <c r="S195" s="134"/>
      <c r="T195" s="134"/>
      <c r="U195" s="134"/>
      <c r="V195" s="134"/>
      <c r="W195" s="134"/>
      <c r="X195" s="134"/>
      <c r="Y195" s="134"/>
      <c r="Z195" s="134"/>
    </row>
    <row r="196" spans="1:26" ht="22.5" customHeight="1">
      <c r="A196" s="134"/>
      <c r="B196" s="134"/>
      <c r="C196" s="134"/>
      <c r="D196" s="134"/>
      <c r="E196" s="134"/>
      <c r="F196" s="134"/>
      <c r="G196" s="134"/>
      <c r="H196" s="134"/>
      <c r="I196" s="134"/>
      <c r="J196" s="134"/>
      <c r="K196" s="134"/>
      <c r="L196" s="41"/>
      <c r="M196" s="41"/>
      <c r="N196" s="42"/>
      <c r="O196" s="43"/>
      <c r="P196" s="140"/>
      <c r="Q196" s="134"/>
      <c r="R196" s="134"/>
      <c r="S196" s="134"/>
      <c r="T196" s="134"/>
      <c r="U196" s="134"/>
      <c r="V196" s="134"/>
      <c r="W196" s="134"/>
      <c r="X196" s="134"/>
      <c r="Y196" s="134"/>
      <c r="Z196" s="134"/>
    </row>
    <row r="197" spans="1:26" ht="22.5" customHeight="1">
      <c r="A197" s="134"/>
      <c r="B197" s="134"/>
      <c r="C197" s="134"/>
      <c r="D197" s="134"/>
      <c r="E197" s="134"/>
      <c r="F197" s="134"/>
      <c r="G197" s="134"/>
      <c r="H197" s="134"/>
      <c r="I197" s="134"/>
      <c r="J197" s="134"/>
      <c r="K197" s="134"/>
      <c r="L197" s="41"/>
      <c r="M197" s="41"/>
      <c r="N197" s="42"/>
      <c r="O197" s="43"/>
      <c r="P197" s="140"/>
      <c r="Q197" s="134"/>
      <c r="R197" s="134"/>
      <c r="S197" s="134"/>
      <c r="T197" s="134"/>
      <c r="U197" s="134"/>
      <c r="V197" s="134"/>
      <c r="W197" s="134"/>
      <c r="X197" s="134"/>
      <c r="Y197" s="134"/>
      <c r="Z197" s="134"/>
    </row>
    <row r="198" spans="1:26" ht="22.5" customHeight="1">
      <c r="A198" s="134"/>
      <c r="B198" s="134"/>
      <c r="C198" s="134"/>
      <c r="D198" s="134"/>
      <c r="E198" s="134"/>
      <c r="F198" s="134"/>
      <c r="G198" s="134"/>
      <c r="H198" s="134"/>
      <c r="I198" s="134"/>
      <c r="J198" s="134"/>
      <c r="K198" s="134"/>
      <c r="L198" s="41"/>
      <c r="M198" s="41"/>
      <c r="N198" s="42"/>
      <c r="O198" s="43"/>
      <c r="P198" s="140"/>
      <c r="Q198" s="134"/>
      <c r="R198" s="134"/>
      <c r="S198" s="134"/>
      <c r="T198" s="134"/>
      <c r="U198" s="134"/>
      <c r="V198" s="134"/>
      <c r="W198" s="134"/>
      <c r="X198" s="134"/>
      <c r="Y198" s="134"/>
      <c r="Z198" s="134"/>
    </row>
    <row r="199" spans="1:26" ht="22.5" customHeight="1">
      <c r="A199" s="134"/>
      <c r="B199" s="134"/>
      <c r="C199" s="134"/>
      <c r="D199" s="134"/>
      <c r="E199" s="134"/>
      <c r="F199" s="134"/>
      <c r="G199" s="134"/>
      <c r="H199" s="134"/>
      <c r="I199" s="134"/>
      <c r="J199" s="134"/>
      <c r="K199" s="134"/>
      <c r="L199" s="41"/>
      <c r="M199" s="41"/>
      <c r="N199" s="42"/>
      <c r="O199" s="43"/>
      <c r="P199" s="140"/>
      <c r="Q199" s="134"/>
      <c r="R199" s="134"/>
      <c r="S199" s="134"/>
      <c r="T199" s="134"/>
      <c r="U199" s="134"/>
      <c r="V199" s="134"/>
      <c r="W199" s="134"/>
      <c r="X199" s="134"/>
      <c r="Y199" s="134"/>
      <c r="Z199" s="134"/>
    </row>
    <row r="200" spans="1:26" ht="22.5" customHeight="1">
      <c r="A200" s="134"/>
      <c r="B200" s="134"/>
      <c r="C200" s="134"/>
      <c r="D200" s="134"/>
      <c r="E200" s="134"/>
      <c r="F200" s="134"/>
      <c r="G200" s="134"/>
      <c r="H200" s="134"/>
      <c r="I200" s="134"/>
      <c r="J200" s="134"/>
      <c r="K200" s="134"/>
      <c r="L200" s="41"/>
      <c r="M200" s="41"/>
      <c r="N200" s="42"/>
      <c r="O200" s="43"/>
      <c r="P200" s="140"/>
      <c r="Q200" s="134"/>
      <c r="R200" s="134"/>
      <c r="S200" s="134"/>
      <c r="T200" s="134"/>
      <c r="U200" s="134"/>
      <c r="V200" s="134"/>
      <c r="W200" s="134"/>
      <c r="X200" s="134"/>
      <c r="Y200" s="134"/>
      <c r="Z200" s="134"/>
    </row>
    <row r="201" spans="1:26" ht="22.5" customHeight="1">
      <c r="A201" s="134"/>
      <c r="B201" s="134"/>
      <c r="C201" s="134"/>
      <c r="D201" s="134"/>
      <c r="E201" s="134"/>
      <c r="F201" s="134"/>
      <c r="G201" s="134"/>
      <c r="H201" s="134"/>
      <c r="I201" s="134"/>
      <c r="J201" s="134"/>
      <c r="K201" s="134"/>
      <c r="L201" s="41"/>
      <c r="M201" s="41"/>
      <c r="N201" s="42"/>
      <c r="O201" s="43"/>
      <c r="P201" s="140"/>
      <c r="Q201" s="134"/>
      <c r="R201" s="134"/>
      <c r="S201" s="134"/>
      <c r="T201" s="134"/>
      <c r="U201" s="134"/>
      <c r="V201" s="134"/>
      <c r="W201" s="134"/>
      <c r="X201" s="134"/>
      <c r="Y201" s="134"/>
      <c r="Z201" s="134"/>
    </row>
    <row r="202" spans="1:26" ht="22.5" customHeight="1">
      <c r="A202" s="134"/>
      <c r="B202" s="134"/>
      <c r="C202" s="134"/>
      <c r="D202" s="134"/>
      <c r="E202" s="134"/>
      <c r="F202" s="134"/>
      <c r="G202" s="134"/>
      <c r="H202" s="134"/>
      <c r="I202" s="134"/>
      <c r="J202" s="134"/>
      <c r="K202" s="134"/>
      <c r="L202" s="41"/>
      <c r="M202" s="41"/>
      <c r="N202" s="42"/>
      <c r="O202" s="43"/>
      <c r="P202" s="140"/>
      <c r="Q202" s="134"/>
      <c r="R202" s="134"/>
      <c r="S202" s="134"/>
      <c r="T202" s="134"/>
      <c r="U202" s="134"/>
      <c r="V202" s="134"/>
      <c r="W202" s="134"/>
      <c r="X202" s="134"/>
      <c r="Y202" s="134"/>
      <c r="Z202" s="134"/>
    </row>
    <row r="203" spans="1:26" ht="22.5" customHeight="1">
      <c r="A203" s="134"/>
      <c r="B203" s="134"/>
      <c r="C203" s="134"/>
      <c r="D203" s="134"/>
      <c r="E203" s="134"/>
      <c r="F203" s="134"/>
      <c r="G203" s="134"/>
      <c r="H203" s="134"/>
      <c r="I203" s="134"/>
      <c r="J203" s="134"/>
      <c r="K203" s="134"/>
      <c r="L203" s="41"/>
      <c r="M203" s="41"/>
      <c r="N203" s="42"/>
      <c r="O203" s="43"/>
      <c r="P203" s="140"/>
      <c r="Q203" s="134"/>
      <c r="R203" s="134"/>
      <c r="S203" s="134"/>
      <c r="T203" s="134"/>
      <c r="U203" s="134"/>
      <c r="V203" s="134"/>
      <c r="W203" s="134"/>
      <c r="X203" s="134"/>
      <c r="Y203" s="134"/>
      <c r="Z203" s="134"/>
    </row>
    <row r="204" spans="1:26" ht="22.5" customHeight="1">
      <c r="A204" s="134"/>
      <c r="B204" s="134"/>
      <c r="C204" s="134"/>
      <c r="D204" s="134"/>
      <c r="E204" s="134"/>
      <c r="F204" s="134"/>
      <c r="G204" s="134"/>
      <c r="H204" s="134"/>
      <c r="I204" s="134"/>
      <c r="J204" s="134"/>
      <c r="K204" s="134"/>
      <c r="L204" s="41"/>
      <c r="M204" s="41"/>
      <c r="N204" s="42"/>
      <c r="O204" s="43"/>
      <c r="P204" s="140"/>
      <c r="Q204" s="134"/>
      <c r="R204" s="134"/>
      <c r="S204" s="134"/>
      <c r="T204" s="134"/>
      <c r="U204" s="134"/>
      <c r="V204" s="134"/>
      <c r="W204" s="134"/>
      <c r="X204" s="134"/>
      <c r="Y204" s="134"/>
      <c r="Z204" s="134"/>
    </row>
    <row r="205" spans="1:26" ht="22.5" customHeight="1">
      <c r="A205" s="134"/>
      <c r="B205" s="134"/>
      <c r="C205" s="134"/>
      <c r="D205" s="134"/>
      <c r="E205" s="134"/>
      <c r="F205" s="134"/>
      <c r="G205" s="134"/>
      <c r="H205" s="134"/>
      <c r="I205" s="134"/>
      <c r="J205" s="134"/>
      <c r="K205" s="134"/>
      <c r="L205" s="41"/>
      <c r="M205" s="41"/>
      <c r="N205" s="42"/>
      <c r="O205" s="43"/>
      <c r="P205" s="140"/>
      <c r="Q205" s="134"/>
      <c r="R205" s="134"/>
      <c r="S205" s="134"/>
      <c r="T205" s="134"/>
      <c r="U205" s="134"/>
      <c r="V205" s="134"/>
      <c r="W205" s="134"/>
      <c r="X205" s="134"/>
      <c r="Y205" s="134"/>
      <c r="Z205" s="134"/>
    </row>
    <row r="206" spans="1:26" ht="22.5" customHeight="1">
      <c r="A206" s="134"/>
      <c r="B206" s="134"/>
      <c r="C206" s="134"/>
      <c r="D206" s="134"/>
      <c r="E206" s="134"/>
      <c r="F206" s="134"/>
      <c r="G206" s="134"/>
      <c r="H206" s="134"/>
      <c r="I206" s="134"/>
      <c r="J206" s="134"/>
      <c r="K206" s="134"/>
      <c r="L206" s="41"/>
      <c r="M206" s="41"/>
      <c r="N206" s="42"/>
      <c r="O206" s="43"/>
      <c r="P206" s="140"/>
      <c r="Q206" s="134"/>
      <c r="R206" s="134"/>
      <c r="S206" s="134"/>
      <c r="T206" s="134"/>
      <c r="U206" s="134"/>
      <c r="V206" s="134"/>
      <c r="W206" s="134"/>
      <c r="X206" s="134"/>
      <c r="Y206" s="134"/>
      <c r="Z206" s="134"/>
    </row>
    <row r="207" spans="1:26" ht="22.5" customHeight="1">
      <c r="A207" s="134"/>
      <c r="B207" s="134"/>
      <c r="C207" s="134"/>
      <c r="D207" s="134"/>
      <c r="E207" s="134"/>
      <c r="F207" s="134"/>
      <c r="G207" s="134"/>
      <c r="H207" s="134"/>
      <c r="I207" s="134"/>
      <c r="J207" s="134"/>
      <c r="K207" s="134"/>
      <c r="L207" s="41"/>
      <c r="M207" s="41"/>
      <c r="N207" s="42"/>
      <c r="O207" s="43"/>
      <c r="P207" s="140"/>
      <c r="Q207" s="134"/>
      <c r="R207" s="134"/>
      <c r="S207" s="134"/>
      <c r="T207" s="134"/>
      <c r="U207" s="134"/>
      <c r="V207" s="134"/>
      <c r="W207" s="134"/>
      <c r="X207" s="134"/>
      <c r="Y207" s="134"/>
      <c r="Z207" s="134"/>
    </row>
    <row r="208" spans="1:26" ht="22.5" customHeight="1">
      <c r="A208" s="134"/>
      <c r="B208" s="134"/>
      <c r="C208" s="134"/>
      <c r="D208" s="134"/>
      <c r="E208" s="134"/>
      <c r="F208" s="134"/>
      <c r="G208" s="134"/>
      <c r="H208" s="134"/>
      <c r="I208" s="134"/>
      <c r="J208" s="134"/>
      <c r="K208" s="134"/>
      <c r="L208" s="41"/>
      <c r="M208" s="41"/>
      <c r="N208" s="42"/>
      <c r="O208" s="43"/>
      <c r="P208" s="140"/>
      <c r="Q208" s="134"/>
      <c r="R208" s="134"/>
      <c r="S208" s="134"/>
      <c r="T208" s="134"/>
      <c r="U208" s="134"/>
      <c r="V208" s="134"/>
      <c r="W208" s="134"/>
      <c r="X208" s="134"/>
      <c r="Y208" s="134"/>
      <c r="Z208" s="134"/>
    </row>
    <row r="209" spans="1:26" ht="22.5" customHeight="1">
      <c r="A209" s="134"/>
      <c r="B209" s="134"/>
      <c r="C209" s="134"/>
      <c r="D209" s="134"/>
      <c r="E209" s="134"/>
      <c r="F209" s="134"/>
      <c r="G209" s="134"/>
      <c r="H209" s="134"/>
      <c r="I209" s="134"/>
      <c r="J209" s="134"/>
      <c r="K209" s="134"/>
      <c r="L209" s="41"/>
      <c r="M209" s="41"/>
      <c r="N209" s="42"/>
      <c r="O209" s="43"/>
      <c r="P209" s="140"/>
      <c r="Q209" s="134"/>
      <c r="R209" s="134"/>
      <c r="S209" s="134"/>
      <c r="T209" s="134"/>
      <c r="U209" s="134"/>
      <c r="V209" s="134"/>
      <c r="W209" s="134"/>
      <c r="X209" s="134"/>
      <c r="Y209" s="134"/>
      <c r="Z209" s="134"/>
    </row>
    <row r="210" spans="1:26" ht="22.5" customHeight="1">
      <c r="A210" s="134"/>
      <c r="B210" s="134"/>
      <c r="C210" s="134"/>
      <c r="D210" s="134"/>
      <c r="E210" s="134"/>
      <c r="F210" s="134"/>
      <c r="G210" s="134"/>
      <c r="H210" s="134"/>
      <c r="I210" s="134"/>
      <c r="J210" s="134"/>
      <c r="K210" s="134"/>
      <c r="L210" s="41"/>
      <c r="M210" s="41"/>
      <c r="N210" s="42"/>
      <c r="O210" s="43"/>
      <c r="P210" s="140"/>
      <c r="Q210" s="134"/>
      <c r="R210" s="134"/>
      <c r="S210" s="134"/>
      <c r="T210" s="134"/>
      <c r="U210" s="134"/>
      <c r="V210" s="134"/>
      <c r="W210" s="134"/>
      <c r="X210" s="134"/>
      <c r="Y210" s="134"/>
      <c r="Z210" s="134"/>
    </row>
    <row r="211" spans="1:26" ht="22.5" customHeight="1">
      <c r="A211" s="134"/>
      <c r="B211" s="134"/>
      <c r="C211" s="134"/>
      <c r="D211" s="134"/>
      <c r="E211" s="134"/>
      <c r="F211" s="134"/>
      <c r="G211" s="134"/>
      <c r="H211" s="134"/>
      <c r="I211" s="134"/>
      <c r="J211" s="134"/>
      <c r="K211" s="134"/>
      <c r="L211" s="41"/>
      <c r="M211" s="41"/>
      <c r="N211" s="42"/>
      <c r="O211" s="43"/>
      <c r="P211" s="140"/>
      <c r="Q211" s="134"/>
      <c r="R211" s="134"/>
      <c r="S211" s="134"/>
      <c r="T211" s="134"/>
      <c r="U211" s="134"/>
      <c r="V211" s="134"/>
      <c r="W211" s="134"/>
      <c r="X211" s="134"/>
      <c r="Y211" s="134"/>
      <c r="Z211" s="134"/>
    </row>
    <row r="212" spans="1:26" ht="22.5" customHeight="1">
      <c r="A212" s="134"/>
      <c r="B212" s="134"/>
      <c r="C212" s="134"/>
      <c r="D212" s="134"/>
      <c r="E212" s="134"/>
      <c r="F212" s="134"/>
      <c r="G212" s="134"/>
      <c r="H212" s="134"/>
      <c r="I212" s="134"/>
      <c r="J212" s="134"/>
      <c r="K212" s="134"/>
      <c r="L212" s="41"/>
      <c r="M212" s="41"/>
      <c r="N212" s="42"/>
      <c r="O212" s="43"/>
      <c r="P212" s="140"/>
      <c r="Q212" s="134"/>
      <c r="R212" s="134"/>
      <c r="S212" s="134"/>
      <c r="T212" s="134"/>
      <c r="U212" s="134"/>
      <c r="V212" s="134"/>
      <c r="W212" s="134"/>
      <c r="X212" s="134"/>
      <c r="Y212" s="134"/>
      <c r="Z212" s="134"/>
    </row>
    <row r="213" spans="1:26" ht="22.5" customHeight="1">
      <c r="A213" s="134"/>
      <c r="B213" s="134"/>
      <c r="C213" s="134"/>
      <c r="D213" s="134"/>
      <c r="E213" s="134"/>
      <c r="F213" s="134"/>
      <c r="G213" s="134"/>
      <c r="H213" s="134"/>
      <c r="I213" s="134"/>
      <c r="J213" s="134"/>
      <c r="K213" s="134"/>
      <c r="L213" s="41"/>
      <c r="M213" s="41"/>
      <c r="N213" s="42"/>
      <c r="O213" s="43"/>
      <c r="P213" s="140"/>
      <c r="Q213" s="134"/>
      <c r="R213" s="134"/>
      <c r="S213" s="134"/>
      <c r="T213" s="134"/>
      <c r="U213" s="134"/>
      <c r="V213" s="134"/>
      <c r="W213" s="134"/>
      <c r="X213" s="134"/>
      <c r="Y213" s="134"/>
      <c r="Z213" s="134"/>
    </row>
    <row r="214" spans="1:26" ht="22.5" customHeight="1">
      <c r="A214" s="134"/>
      <c r="B214" s="134"/>
      <c r="C214" s="134"/>
      <c r="D214" s="134"/>
      <c r="E214" s="134"/>
      <c r="F214" s="134"/>
      <c r="G214" s="134"/>
      <c r="H214" s="134"/>
      <c r="I214" s="134"/>
      <c r="J214" s="134"/>
      <c r="K214" s="134"/>
      <c r="L214" s="41"/>
      <c r="M214" s="41"/>
      <c r="N214" s="42"/>
      <c r="O214" s="43"/>
      <c r="P214" s="140"/>
      <c r="Q214" s="134"/>
      <c r="R214" s="134"/>
      <c r="S214" s="134"/>
      <c r="T214" s="134"/>
      <c r="U214" s="134"/>
      <c r="V214" s="134"/>
      <c r="W214" s="134"/>
      <c r="X214" s="134"/>
      <c r="Y214" s="134"/>
      <c r="Z214" s="134"/>
    </row>
    <row r="215" spans="1:26" ht="22.5" customHeight="1">
      <c r="A215" s="134"/>
      <c r="B215" s="134"/>
      <c r="C215" s="134"/>
      <c r="D215" s="134"/>
      <c r="E215" s="134"/>
      <c r="F215" s="134"/>
      <c r="G215" s="134"/>
      <c r="H215" s="134"/>
      <c r="I215" s="134"/>
      <c r="J215" s="134"/>
      <c r="K215" s="134"/>
      <c r="L215" s="41"/>
      <c r="M215" s="41"/>
      <c r="N215" s="42"/>
      <c r="O215" s="43"/>
      <c r="P215" s="140"/>
      <c r="Q215" s="134"/>
      <c r="R215" s="134"/>
      <c r="S215" s="134"/>
      <c r="T215" s="134"/>
      <c r="U215" s="134"/>
      <c r="V215" s="134"/>
      <c r="W215" s="134"/>
      <c r="X215" s="134"/>
      <c r="Y215" s="134"/>
      <c r="Z215" s="134"/>
    </row>
    <row r="216" spans="1:26" ht="22.5" customHeight="1">
      <c r="A216" s="134"/>
      <c r="B216" s="134"/>
      <c r="C216" s="134"/>
      <c r="D216" s="134"/>
      <c r="E216" s="134"/>
      <c r="F216" s="134"/>
      <c r="G216" s="134"/>
      <c r="H216" s="134"/>
      <c r="I216" s="134"/>
      <c r="J216" s="134"/>
      <c r="K216" s="134"/>
      <c r="L216" s="41"/>
      <c r="M216" s="41"/>
      <c r="N216" s="42"/>
      <c r="O216" s="43"/>
      <c r="P216" s="140"/>
      <c r="Q216" s="134"/>
      <c r="R216" s="134"/>
      <c r="S216" s="134"/>
      <c r="T216" s="134"/>
      <c r="U216" s="134"/>
      <c r="V216" s="134"/>
      <c r="W216" s="134"/>
      <c r="X216" s="134"/>
      <c r="Y216" s="134"/>
      <c r="Z216" s="134"/>
    </row>
    <row r="217" spans="1:26" ht="22.5" customHeight="1">
      <c r="A217" s="134"/>
      <c r="B217" s="134"/>
      <c r="C217" s="134"/>
      <c r="D217" s="134"/>
      <c r="E217" s="134"/>
      <c r="F217" s="134"/>
      <c r="G217" s="134"/>
      <c r="H217" s="134"/>
      <c r="I217" s="134"/>
      <c r="J217" s="134"/>
      <c r="K217" s="134"/>
      <c r="L217" s="41"/>
      <c r="M217" s="41"/>
      <c r="N217" s="42"/>
      <c r="O217" s="43"/>
      <c r="P217" s="140"/>
      <c r="Q217" s="134"/>
      <c r="R217" s="134"/>
      <c r="S217" s="134"/>
      <c r="T217" s="134"/>
      <c r="U217" s="134"/>
      <c r="V217" s="134"/>
      <c r="W217" s="134"/>
      <c r="X217" s="134"/>
      <c r="Y217" s="134"/>
      <c r="Z217" s="134"/>
    </row>
    <row r="218" spans="1:26" ht="22.5" customHeight="1">
      <c r="A218" s="134"/>
      <c r="B218" s="134"/>
      <c r="C218" s="134"/>
      <c r="D218" s="134"/>
      <c r="E218" s="134"/>
      <c r="F218" s="134"/>
      <c r="G218" s="134"/>
      <c r="H218" s="134"/>
      <c r="I218" s="134"/>
      <c r="J218" s="134"/>
      <c r="K218" s="134"/>
      <c r="L218" s="41"/>
      <c r="M218" s="41"/>
      <c r="N218" s="42"/>
      <c r="O218" s="43"/>
      <c r="P218" s="140"/>
      <c r="Q218" s="134"/>
      <c r="R218" s="134"/>
      <c r="S218" s="134"/>
      <c r="T218" s="134"/>
      <c r="U218" s="134"/>
      <c r="V218" s="134"/>
      <c r="W218" s="134"/>
      <c r="X218" s="134"/>
      <c r="Y218" s="134"/>
      <c r="Z218" s="134"/>
    </row>
    <row r="219" spans="1:26" ht="22.5" customHeight="1">
      <c r="A219" s="134"/>
      <c r="B219" s="134"/>
      <c r="C219" s="134"/>
      <c r="D219" s="134"/>
      <c r="E219" s="134"/>
      <c r="F219" s="134"/>
      <c r="G219" s="134"/>
      <c r="H219" s="134"/>
      <c r="I219" s="134"/>
      <c r="J219" s="134"/>
      <c r="K219" s="134"/>
      <c r="L219" s="41"/>
      <c r="M219" s="41"/>
      <c r="N219" s="42"/>
      <c r="O219" s="43"/>
      <c r="P219" s="140"/>
      <c r="Q219" s="134"/>
      <c r="R219" s="134"/>
      <c r="S219" s="134"/>
      <c r="T219" s="134"/>
      <c r="U219" s="134"/>
      <c r="V219" s="134"/>
      <c r="W219" s="134"/>
      <c r="X219" s="134"/>
      <c r="Y219" s="134"/>
      <c r="Z219" s="134"/>
    </row>
    <row r="220" spans="1:26" ht="22.5" customHeight="1">
      <c r="A220" s="134"/>
      <c r="B220" s="134"/>
      <c r="C220" s="134"/>
      <c r="D220" s="134"/>
      <c r="E220" s="134"/>
      <c r="F220" s="134"/>
      <c r="G220" s="134"/>
      <c r="H220" s="134"/>
      <c r="I220" s="134"/>
      <c r="J220" s="134"/>
      <c r="K220" s="134"/>
      <c r="L220" s="41"/>
      <c r="M220" s="41"/>
      <c r="N220" s="42"/>
      <c r="O220" s="43"/>
      <c r="P220" s="140"/>
      <c r="Q220" s="134"/>
      <c r="R220" s="134"/>
      <c r="S220" s="134"/>
      <c r="T220" s="134"/>
      <c r="U220" s="134"/>
      <c r="V220" s="134"/>
      <c r="W220" s="134"/>
      <c r="X220" s="134"/>
      <c r="Y220" s="134"/>
      <c r="Z220" s="134"/>
    </row>
    <row r="221" spans="1:26" ht="22.5" customHeight="1">
      <c r="A221" s="134"/>
      <c r="B221" s="134"/>
      <c r="C221" s="134"/>
      <c r="D221" s="134"/>
      <c r="E221" s="134"/>
      <c r="F221" s="134"/>
      <c r="G221" s="134"/>
      <c r="H221" s="134"/>
      <c r="I221" s="134"/>
      <c r="J221" s="134"/>
      <c r="K221" s="134"/>
      <c r="L221" s="41"/>
      <c r="M221" s="41"/>
      <c r="N221" s="42"/>
      <c r="O221" s="43"/>
      <c r="P221" s="140"/>
      <c r="Q221" s="134"/>
      <c r="R221" s="134"/>
      <c r="S221" s="134"/>
      <c r="T221" s="134"/>
      <c r="U221" s="134"/>
      <c r="V221" s="134"/>
      <c r="W221" s="134"/>
      <c r="X221" s="134"/>
      <c r="Y221" s="134"/>
      <c r="Z221" s="134"/>
    </row>
    <row r="222" spans="1:26" ht="22.5" customHeight="1">
      <c r="A222" s="134"/>
      <c r="B222" s="134"/>
      <c r="C222" s="134"/>
      <c r="D222" s="134"/>
      <c r="E222" s="134"/>
      <c r="F222" s="134"/>
      <c r="G222" s="134"/>
      <c r="H222" s="134"/>
      <c r="I222" s="134"/>
      <c r="J222" s="134"/>
      <c r="K222" s="134"/>
      <c r="L222" s="41"/>
      <c r="M222" s="41"/>
      <c r="N222" s="42"/>
      <c r="O222" s="43"/>
      <c r="P222" s="140"/>
      <c r="Q222" s="134"/>
      <c r="R222" s="134"/>
      <c r="S222" s="134"/>
      <c r="T222" s="134"/>
      <c r="U222" s="134"/>
      <c r="V222" s="134"/>
      <c r="W222" s="134"/>
      <c r="X222" s="134"/>
      <c r="Y222" s="134"/>
      <c r="Z222" s="134"/>
    </row>
    <row r="223" spans="1:26" ht="22.5" customHeight="1">
      <c r="A223" s="134"/>
      <c r="B223" s="134"/>
      <c r="C223" s="134"/>
      <c r="D223" s="134"/>
      <c r="E223" s="134"/>
      <c r="F223" s="134"/>
      <c r="G223" s="134"/>
      <c r="H223" s="134"/>
      <c r="I223" s="134"/>
      <c r="J223" s="134"/>
      <c r="K223" s="134"/>
      <c r="L223" s="41"/>
      <c r="M223" s="41"/>
      <c r="N223" s="42"/>
      <c r="O223" s="43"/>
      <c r="P223" s="140"/>
      <c r="Q223" s="134"/>
      <c r="R223" s="134"/>
      <c r="S223" s="134"/>
      <c r="T223" s="134"/>
      <c r="U223" s="134"/>
      <c r="V223" s="134"/>
      <c r="W223" s="134"/>
      <c r="X223" s="134"/>
      <c r="Y223" s="134"/>
      <c r="Z223" s="134"/>
    </row>
    <row r="224" spans="1:26" ht="22.5" customHeight="1">
      <c r="A224" s="134"/>
      <c r="B224" s="134"/>
      <c r="C224" s="134"/>
      <c r="D224" s="134"/>
      <c r="E224" s="134"/>
      <c r="F224" s="134"/>
      <c r="G224" s="134"/>
      <c r="H224" s="134"/>
      <c r="I224" s="134"/>
      <c r="J224" s="134"/>
      <c r="K224" s="134"/>
      <c r="L224" s="41"/>
      <c r="M224" s="41"/>
      <c r="N224" s="42"/>
      <c r="O224" s="43"/>
      <c r="P224" s="140"/>
      <c r="Q224" s="134"/>
      <c r="R224" s="134"/>
      <c r="S224" s="134"/>
      <c r="T224" s="134"/>
      <c r="U224" s="134"/>
      <c r="V224" s="134"/>
      <c r="W224" s="134"/>
      <c r="X224" s="134"/>
      <c r="Y224" s="134"/>
      <c r="Z224" s="134"/>
    </row>
    <row r="225" spans="1:26" ht="22.5" customHeight="1">
      <c r="A225" s="134"/>
      <c r="B225" s="134"/>
      <c r="C225" s="134"/>
      <c r="D225" s="134"/>
      <c r="E225" s="134"/>
      <c r="F225" s="134"/>
      <c r="G225" s="134"/>
      <c r="H225" s="134"/>
      <c r="I225" s="134"/>
      <c r="J225" s="134"/>
      <c r="K225" s="134"/>
      <c r="L225" s="41"/>
      <c r="M225" s="41"/>
      <c r="N225" s="42"/>
      <c r="O225" s="43"/>
      <c r="P225" s="140"/>
      <c r="Q225" s="134"/>
      <c r="R225" s="134"/>
      <c r="S225" s="134"/>
      <c r="T225" s="134"/>
      <c r="U225" s="134"/>
      <c r="V225" s="134"/>
      <c r="W225" s="134"/>
      <c r="X225" s="134"/>
      <c r="Y225" s="134"/>
      <c r="Z225" s="134"/>
    </row>
    <row r="226" spans="1:26" ht="22.5" customHeight="1">
      <c r="A226" s="134"/>
      <c r="B226" s="134"/>
      <c r="C226" s="134"/>
      <c r="D226" s="134"/>
      <c r="E226" s="134"/>
      <c r="F226" s="134"/>
      <c r="G226" s="134"/>
      <c r="H226" s="134"/>
      <c r="I226" s="134"/>
      <c r="J226" s="134"/>
      <c r="K226" s="134"/>
      <c r="L226" s="41"/>
      <c r="M226" s="41"/>
      <c r="N226" s="42"/>
      <c r="O226" s="43"/>
      <c r="P226" s="140"/>
      <c r="Q226" s="134"/>
      <c r="R226" s="134"/>
      <c r="S226" s="134"/>
      <c r="T226" s="134"/>
      <c r="U226" s="134"/>
      <c r="V226" s="134"/>
      <c r="W226" s="134"/>
      <c r="X226" s="134"/>
      <c r="Y226" s="134"/>
      <c r="Z226" s="134"/>
    </row>
    <row r="227" spans="1:26" ht="22.5" customHeight="1">
      <c r="A227" s="134"/>
      <c r="B227" s="134"/>
      <c r="C227" s="134"/>
      <c r="D227" s="134"/>
      <c r="E227" s="134"/>
      <c r="F227" s="134"/>
      <c r="G227" s="134"/>
      <c r="H227" s="134"/>
      <c r="I227" s="134"/>
      <c r="J227" s="134"/>
      <c r="K227" s="134"/>
      <c r="L227" s="41"/>
      <c r="M227" s="41"/>
      <c r="N227" s="42"/>
      <c r="O227" s="43"/>
      <c r="P227" s="140"/>
      <c r="Q227" s="134"/>
      <c r="R227" s="134"/>
      <c r="S227" s="134"/>
      <c r="T227" s="134"/>
      <c r="U227" s="134"/>
      <c r="V227" s="134"/>
      <c r="W227" s="134"/>
      <c r="X227" s="134"/>
      <c r="Y227" s="134"/>
      <c r="Z227" s="134"/>
    </row>
    <row r="228" spans="1:26" ht="22.5" customHeight="1">
      <c r="A228" s="134"/>
      <c r="B228" s="134"/>
      <c r="C228" s="134"/>
      <c r="D228" s="134"/>
      <c r="E228" s="134"/>
      <c r="F228" s="134"/>
      <c r="G228" s="134"/>
      <c r="H228" s="134"/>
      <c r="I228" s="134"/>
      <c r="J228" s="134"/>
      <c r="K228" s="134"/>
      <c r="L228" s="41"/>
      <c r="M228" s="41"/>
      <c r="N228" s="42"/>
      <c r="O228" s="43"/>
      <c r="P228" s="140"/>
      <c r="Q228" s="134"/>
      <c r="R228" s="134"/>
      <c r="S228" s="134"/>
      <c r="T228" s="134"/>
      <c r="U228" s="134"/>
      <c r="V228" s="134"/>
      <c r="W228" s="134"/>
      <c r="X228" s="134"/>
      <c r="Y228" s="134"/>
      <c r="Z228" s="134"/>
    </row>
    <row r="229" spans="1:26" ht="22.5" customHeight="1">
      <c r="A229" s="134"/>
      <c r="B229" s="134"/>
      <c r="C229" s="134"/>
      <c r="D229" s="134"/>
      <c r="E229" s="134"/>
      <c r="F229" s="134"/>
      <c r="G229" s="134"/>
      <c r="H229" s="134"/>
      <c r="I229" s="134"/>
      <c r="J229" s="134"/>
      <c r="K229" s="134"/>
      <c r="L229" s="41"/>
      <c r="M229" s="41"/>
      <c r="N229" s="42"/>
      <c r="O229" s="43"/>
      <c r="P229" s="140"/>
      <c r="Q229" s="134"/>
      <c r="R229" s="134"/>
      <c r="S229" s="134"/>
      <c r="T229" s="134"/>
      <c r="U229" s="134"/>
      <c r="V229" s="134"/>
      <c r="W229" s="134"/>
      <c r="X229" s="134"/>
      <c r="Y229" s="134"/>
      <c r="Z229" s="134"/>
    </row>
    <row r="230" spans="1:26" ht="22.5" customHeight="1">
      <c r="A230" s="134"/>
      <c r="B230" s="134"/>
      <c r="C230" s="134"/>
      <c r="D230" s="134"/>
      <c r="E230" s="134"/>
      <c r="F230" s="134"/>
      <c r="G230" s="134"/>
      <c r="H230" s="134"/>
      <c r="I230" s="134"/>
      <c r="J230" s="134"/>
      <c r="K230" s="134"/>
      <c r="L230" s="41"/>
      <c r="M230" s="41"/>
      <c r="N230" s="42"/>
      <c r="O230" s="43"/>
      <c r="P230" s="140"/>
      <c r="Q230" s="134"/>
      <c r="R230" s="134"/>
      <c r="S230" s="134"/>
      <c r="T230" s="134"/>
      <c r="U230" s="134"/>
      <c r="V230" s="134"/>
      <c r="W230" s="134"/>
      <c r="X230" s="134"/>
      <c r="Y230" s="134"/>
      <c r="Z230" s="134"/>
    </row>
    <row r="231" spans="1:26" ht="22.5" customHeight="1">
      <c r="A231" s="134"/>
      <c r="B231" s="134"/>
      <c r="C231" s="134"/>
      <c r="D231" s="134"/>
      <c r="E231" s="134"/>
      <c r="F231" s="134"/>
      <c r="G231" s="134"/>
      <c r="H231" s="134"/>
      <c r="I231" s="134"/>
      <c r="J231" s="134"/>
      <c r="K231" s="134"/>
      <c r="L231" s="41"/>
      <c r="M231" s="41"/>
      <c r="N231" s="42"/>
      <c r="O231" s="43"/>
      <c r="P231" s="140"/>
      <c r="Q231" s="134"/>
      <c r="R231" s="134"/>
      <c r="S231" s="134"/>
      <c r="T231" s="134"/>
      <c r="U231" s="134"/>
      <c r="V231" s="134"/>
      <c r="W231" s="134"/>
      <c r="X231" s="134"/>
      <c r="Y231" s="134"/>
      <c r="Z231" s="134"/>
    </row>
    <row r="232" spans="1:26" ht="22.5" customHeight="1">
      <c r="A232" s="134"/>
      <c r="B232" s="134"/>
      <c r="C232" s="134"/>
      <c r="D232" s="134"/>
      <c r="E232" s="134"/>
      <c r="F232" s="134"/>
      <c r="G232" s="134"/>
      <c r="H232" s="134"/>
      <c r="I232" s="134"/>
      <c r="J232" s="134"/>
      <c r="K232" s="134"/>
      <c r="L232" s="41"/>
      <c r="M232" s="41"/>
      <c r="N232" s="42"/>
      <c r="O232" s="43"/>
      <c r="P232" s="140"/>
      <c r="Q232" s="134"/>
      <c r="R232" s="134"/>
      <c r="S232" s="134"/>
      <c r="T232" s="134"/>
      <c r="U232" s="134"/>
      <c r="V232" s="134"/>
      <c r="W232" s="134"/>
      <c r="X232" s="134"/>
      <c r="Y232" s="134"/>
      <c r="Z232" s="134"/>
    </row>
    <row r="233" spans="1:26" ht="22.5" customHeight="1">
      <c r="A233" s="134"/>
      <c r="B233" s="134"/>
      <c r="C233" s="134"/>
      <c r="D233" s="134"/>
      <c r="E233" s="134"/>
      <c r="F233" s="134"/>
      <c r="G233" s="134"/>
      <c r="H233" s="134"/>
      <c r="I233" s="134"/>
      <c r="J233" s="134"/>
      <c r="K233" s="134"/>
      <c r="L233" s="41"/>
      <c r="M233" s="41"/>
      <c r="N233" s="42"/>
      <c r="O233" s="43"/>
      <c r="P233" s="140"/>
      <c r="Q233" s="134"/>
      <c r="R233" s="134"/>
      <c r="S233" s="134"/>
      <c r="T233" s="134"/>
      <c r="U233" s="134"/>
      <c r="V233" s="134"/>
      <c r="W233" s="134"/>
      <c r="X233" s="134"/>
      <c r="Y233" s="134"/>
      <c r="Z233" s="134"/>
    </row>
    <row r="234" spans="1:26" ht="22.5" customHeight="1">
      <c r="A234" s="134"/>
      <c r="B234" s="134"/>
      <c r="C234" s="134"/>
      <c r="D234" s="134"/>
      <c r="E234" s="134"/>
      <c r="F234" s="134"/>
      <c r="G234" s="134"/>
      <c r="H234" s="134"/>
      <c r="I234" s="134"/>
      <c r="J234" s="134"/>
      <c r="K234" s="134"/>
      <c r="L234" s="41"/>
      <c r="M234" s="41"/>
      <c r="N234" s="42"/>
      <c r="O234" s="43"/>
      <c r="P234" s="140"/>
      <c r="Q234" s="134"/>
      <c r="R234" s="134"/>
      <c r="S234" s="134"/>
      <c r="T234" s="134"/>
      <c r="U234" s="134"/>
      <c r="V234" s="134"/>
      <c r="W234" s="134"/>
      <c r="X234" s="134"/>
      <c r="Y234" s="134"/>
      <c r="Z234" s="134"/>
    </row>
    <row r="235" spans="1:26" ht="22.5" customHeight="1">
      <c r="A235" s="134"/>
      <c r="B235" s="134"/>
      <c r="C235" s="134"/>
      <c r="D235" s="134"/>
      <c r="E235" s="134"/>
      <c r="F235" s="134"/>
      <c r="G235" s="134"/>
      <c r="H235" s="134"/>
      <c r="I235" s="134"/>
      <c r="J235" s="134"/>
      <c r="K235" s="134"/>
      <c r="L235" s="41"/>
      <c r="M235" s="41"/>
      <c r="N235" s="42"/>
      <c r="O235" s="43"/>
      <c r="P235" s="140"/>
      <c r="Q235" s="134"/>
      <c r="R235" s="134"/>
      <c r="S235" s="134"/>
      <c r="T235" s="134"/>
      <c r="U235" s="134"/>
      <c r="V235" s="134"/>
      <c r="W235" s="134"/>
      <c r="X235" s="134"/>
      <c r="Y235" s="134"/>
      <c r="Z235" s="134"/>
    </row>
    <row r="236" spans="1:26" ht="22.5" customHeight="1">
      <c r="A236" s="134"/>
      <c r="B236" s="134"/>
      <c r="C236" s="134"/>
      <c r="D236" s="134"/>
      <c r="E236" s="134"/>
      <c r="F236" s="134"/>
      <c r="G236" s="134"/>
      <c r="H236" s="134"/>
      <c r="I236" s="134"/>
      <c r="J236" s="134"/>
      <c r="K236" s="134"/>
      <c r="L236" s="41"/>
      <c r="M236" s="41"/>
      <c r="N236" s="42"/>
      <c r="O236" s="43"/>
      <c r="P236" s="140"/>
      <c r="Q236" s="134"/>
      <c r="R236" s="134"/>
      <c r="S236" s="134"/>
      <c r="T236" s="134"/>
      <c r="U236" s="134"/>
      <c r="V236" s="134"/>
      <c r="W236" s="134"/>
      <c r="X236" s="134"/>
      <c r="Y236" s="134"/>
      <c r="Z236" s="134"/>
    </row>
    <row r="237" spans="1:26" ht="22.5" customHeight="1">
      <c r="A237" s="134"/>
      <c r="B237" s="134"/>
      <c r="C237" s="134"/>
      <c r="D237" s="134"/>
      <c r="E237" s="134"/>
      <c r="F237" s="134"/>
      <c r="G237" s="134"/>
      <c r="H237" s="134"/>
      <c r="I237" s="134"/>
      <c r="J237" s="134"/>
      <c r="K237" s="134"/>
      <c r="L237" s="41"/>
      <c r="M237" s="41"/>
      <c r="N237" s="42"/>
      <c r="O237" s="43"/>
      <c r="P237" s="140"/>
      <c r="Q237" s="134"/>
      <c r="R237" s="134"/>
      <c r="S237" s="134"/>
      <c r="T237" s="134"/>
      <c r="U237" s="134"/>
      <c r="V237" s="134"/>
      <c r="W237" s="134"/>
      <c r="X237" s="134"/>
      <c r="Y237" s="134"/>
      <c r="Z237" s="134"/>
    </row>
    <row r="238" spans="1:26" ht="22.5" customHeight="1">
      <c r="A238" s="134"/>
      <c r="B238" s="134"/>
      <c r="C238" s="134"/>
      <c r="D238" s="134"/>
      <c r="E238" s="134"/>
      <c r="F238" s="134"/>
      <c r="G238" s="134"/>
      <c r="H238" s="134"/>
      <c r="I238" s="134"/>
      <c r="J238" s="134"/>
      <c r="K238" s="134"/>
      <c r="L238" s="41"/>
      <c r="M238" s="41"/>
      <c r="N238" s="42"/>
      <c r="O238" s="43"/>
      <c r="P238" s="140"/>
      <c r="Q238" s="134"/>
      <c r="R238" s="134"/>
      <c r="S238" s="134"/>
      <c r="T238" s="134"/>
      <c r="U238" s="134"/>
      <c r="V238" s="134"/>
      <c r="W238" s="134"/>
      <c r="X238" s="134"/>
      <c r="Y238" s="134"/>
      <c r="Z238" s="134"/>
    </row>
    <row r="239" spans="1:26" ht="22.5" customHeight="1">
      <c r="A239" s="134"/>
      <c r="B239" s="134"/>
      <c r="C239" s="134"/>
      <c r="D239" s="134"/>
      <c r="E239" s="134"/>
      <c r="F239" s="134"/>
      <c r="G239" s="134"/>
      <c r="H239" s="134"/>
      <c r="I239" s="134"/>
      <c r="J239" s="134"/>
      <c r="K239" s="134"/>
      <c r="L239" s="41"/>
      <c r="M239" s="41"/>
      <c r="N239" s="42"/>
      <c r="O239" s="43"/>
      <c r="P239" s="140"/>
      <c r="Q239" s="134"/>
      <c r="R239" s="134"/>
      <c r="S239" s="134"/>
      <c r="T239" s="134"/>
      <c r="U239" s="134"/>
      <c r="V239" s="134"/>
      <c r="W239" s="134"/>
      <c r="X239" s="134"/>
      <c r="Y239" s="134"/>
      <c r="Z239" s="134"/>
    </row>
    <row r="240" spans="1:26" ht="22.5" customHeight="1">
      <c r="A240" s="134"/>
      <c r="B240" s="134"/>
      <c r="C240" s="134"/>
      <c r="D240" s="134"/>
      <c r="E240" s="134"/>
      <c r="F240" s="134"/>
      <c r="G240" s="134"/>
      <c r="H240" s="134"/>
      <c r="I240" s="134"/>
      <c r="J240" s="134"/>
      <c r="K240" s="134"/>
      <c r="L240" s="41"/>
      <c r="M240" s="41"/>
      <c r="N240" s="42"/>
      <c r="O240" s="43"/>
      <c r="P240" s="140"/>
      <c r="Q240" s="134"/>
      <c r="R240" s="134"/>
      <c r="S240" s="134"/>
      <c r="T240" s="134"/>
      <c r="U240" s="134"/>
      <c r="V240" s="134"/>
      <c r="W240" s="134"/>
      <c r="X240" s="134"/>
      <c r="Y240" s="134"/>
      <c r="Z240" s="134"/>
    </row>
    <row r="241" spans="1:26" ht="22.5" customHeight="1">
      <c r="A241" s="134"/>
      <c r="B241" s="134"/>
      <c r="C241" s="134"/>
      <c r="D241" s="134"/>
      <c r="E241" s="134"/>
      <c r="F241" s="134"/>
      <c r="G241" s="134"/>
      <c r="H241" s="134"/>
      <c r="I241" s="134"/>
      <c r="J241" s="134"/>
      <c r="K241" s="134"/>
      <c r="L241" s="41"/>
      <c r="M241" s="41"/>
      <c r="N241" s="42"/>
      <c r="O241" s="43"/>
      <c r="P241" s="140"/>
      <c r="Q241" s="134"/>
      <c r="R241" s="134"/>
      <c r="S241" s="134"/>
      <c r="T241" s="134"/>
      <c r="U241" s="134"/>
      <c r="V241" s="134"/>
      <c r="W241" s="134"/>
      <c r="X241" s="134"/>
      <c r="Y241" s="134"/>
      <c r="Z241" s="134"/>
    </row>
    <row r="242" spans="1:26" ht="22.5" customHeight="1">
      <c r="A242" s="134"/>
      <c r="B242" s="134"/>
      <c r="C242" s="134"/>
      <c r="D242" s="134"/>
      <c r="E242" s="134"/>
      <c r="F242" s="134"/>
      <c r="G242" s="134"/>
      <c r="H242" s="134"/>
      <c r="I242" s="134"/>
      <c r="J242" s="134"/>
      <c r="K242" s="134"/>
      <c r="L242" s="41"/>
      <c r="M242" s="41"/>
      <c r="N242" s="42"/>
      <c r="O242" s="43"/>
      <c r="P242" s="140"/>
      <c r="Q242" s="134"/>
      <c r="R242" s="134"/>
      <c r="S242" s="134"/>
      <c r="T242" s="134"/>
      <c r="U242" s="134"/>
      <c r="V242" s="134"/>
      <c r="W242" s="134"/>
      <c r="X242" s="134"/>
      <c r="Y242" s="134"/>
      <c r="Z242" s="134"/>
    </row>
    <row r="243" spans="1:26" ht="22.5" customHeight="1">
      <c r="A243" s="134"/>
      <c r="B243" s="134"/>
      <c r="C243" s="134"/>
      <c r="D243" s="134"/>
      <c r="E243" s="134"/>
      <c r="F243" s="134"/>
      <c r="G243" s="134"/>
      <c r="H243" s="134"/>
      <c r="I243" s="134"/>
      <c r="J243" s="134"/>
      <c r="K243" s="134"/>
      <c r="L243" s="41"/>
      <c r="M243" s="41"/>
      <c r="N243" s="42"/>
      <c r="O243" s="43"/>
      <c r="P243" s="140"/>
      <c r="Q243" s="134"/>
      <c r="R243" s="134"/>
      <c r="S243" s="134"/>
      <c r="T243" s="134"/>
      <c r="U243" s="134"/>
      <c r="V243" s="134"/>
      <c r="W243" s="134"/>
      <c r="X243" s="134"/>
      <c r="Y243" s="134"/>
      <c r="Z243" s="134"/>
    </row>
    <row r="244" spans="1:26" ht="22.5" customHeight="1">
      <c r="A244" s="134"/>
      <c r="B244" s="134"/>
      <c r="C244" s="134"/>
      <c r="D244" s="134"/>
      <c r="E244" s="134"/>
      <c r="F244" s="134"/>
      <c r="G244" s="134"/>
      <c r="H244" s="134"/>
      <c r="I244" s="134"/>
      <c r="J244" s="134"/>
      <c r="K244" s="134"/>
      <c r="L244" s="41"/>
      <c r="M244" s="41"/>
      <c r="N244" s="42"/>
      <c r="O244" s="43"/>
      <c r="P244" s="140"/>
      <c r="Q244" s="134"/>
      <c r="R244" s="134"/>
      <c r="S244" s="134"/>
      <c r="T244" s="134"/>
      <c r="U244" s="134"/>
      <c r="V244" s="134"/>
      <c r="W244" s="134"/>
      <c r="X244" s="134"/>
      <c r="Y244" s="134"/>
      <c r="Z244" s="134"/>
    </row>
    <row r="245" spans="1:26" ht="22.5" customHeight="1">
      <c r="A245" s="134"/>
      <c r="B245" s="134"/>
      <c r="C245" s="134"/>
      <c r="D245" s="134"/>
      <c r="E245" s="134"/>
      <c r="F245" s="134"/>
      <c r="G245" s="134"/>
      <c r="H245" s="134"/>
      <c r="I245" s="134"/>
      <c r="J245" s="134"/>
      <c r="K245" s="134"/>
      <c r="L245" s="41"/>
      <c r="M245" s="41"/>
      <c r="N245" s="42"/>
      <c r="O245" s="43"/>
      <c r="P245" s="140"/>
      <c r="Q245" s="134"/>
      <c r="R245" s="134"/>
      <c r="S245" s="134"/>
      <c r="T245" s="134"/>
      <c r="U245" s="134"/>
      <c r="V245" s="134"/>
      <c r="W245" s="134"/>
      <c r="X245" s="134"/>
      <c r="Y245" s="134"/>
      <c r="Z245" s="134"/>
    </row>
    <row r="246" spans="1:26" ht="22.5" customHeight="1">
      <c r="A246" s="134"/>
      <c r="B246" s="134"/>
      <c r="C246" s="134"/>
      <c r="D246" s="134"/>
      <c r="E246" s="134"/>
      <c r="F246" s="134"/>
      <c r="G246" s="134"/>
      <c r="H246" s="134"/>
      <c r="I246" s="134"/>
      <c r="J246" s="134"/>
      <c r="K246" s="134"/>
      <c r="L246" s="41"/>
      <c r="M246" s="41"/>
      <c r="N246" s="42"/>
      <c r="O246" s="43"/>
      <c r="P246" s="140"/>
      <c r="Q246" s="134"/>
      <c r="R246" s="134"/>
      <c r="S246" s="134"/>
      <c r="T246" s="134"/>
      <c r="U246" s="134"/>
      <c r="V246" s="134"/>
      <c r="W246" s="134"/>
      <c r="X246" s="134"/>
      <c r="Y246" s="134"/>
      <c r="Z246" s="134"/>
    </row>
    <row r="247" spans="1:26" ht="22.5" customHeight="1">
      <c r="A247" s="134"/>
      <c r="B247" s="134"/>
      <c r="C247" s="134"/>
      <c r="D247" s="134"/>
      <c r="E247" s="134"/>
      <c r="F247" s="134"/>
      <c r="G247" s="134"/>
      <c r="H247" s="134"/>
      <c r="I247" s="134"/>
      <c r="J247" s="134"/>
      <c r="K247" s="134"/>
      <c r="L247" s="41"/>
      <c r="M247" s="41"/>
      <c r="N247" s="42"/>
      <c r="O247" s="43"/>
      <c r="P247" s="140"/>
      <c r="Q247" s="134"/>
      <c r="R247" s="134"/>
      <c r="S247" s="134"/>
      <c r="T247" s="134"/>
      <c r="U247" s="134"/>
      <c r="V247" s="134"/>
      <c r="W247" s="134"/>
      <c r="X247" s="134"/>
      <c r="Y247" s="134"/>
      <c r="Z247" s="134"/>
    </row>
    <row r="248" spans="1:26" ht="22.5" customHeight="1">
      <c r="A248" s="134"/>
      <c r="B248" s="134"/>
      <c r="C248" s="134"/>
      <c r="D248" s="134"/>
      <c r="E248" s="134"/>
      <c r="F248" s="134"/>
      <c r="G248" s="134"/>
      <c r="H248" s="134"/>
      <c r="I248" s="134"/>
      <c r="J248" s="134"/>
      <c r="K248" s="134"/>
      <c r="L248" s="41"/>
      <c r="M248" s="41"/>
      <c r="N248" s="42"/>
      <c r="O248" s="43"/>
      <c r="P248" s="140"/>
      <c r="Q248" s="134"/>
      <c r="R248" s="134"/>
      <c r="S248" s="134"/>
      <c r="T248" s="134"/>
      <c r="U248" s="134"/>
      <c r="V248" s="134"/>
      <c r="W248" s="134"/>
      <c r="X248" s="134"/>
      <c r="Y248" s="134"/>
      <c r="Z248" s="134"/>
    </row>
    <row r="249" spans="1:26" ht="22.5" customHeight="1">
      <c r="A249" s="134"/>
      <c r="B249" s="134"/>
      <c r="C249" s="134"/>
      <c r="D249" s="134"/>
      <c r="E249" s="134"/>
      <c r="F249" s="134"/>
      <c r="G249" s="134"/>
      <c r="H249" s="134"/>
      <c r="I249" s="134"/>
      <c r="J249" s="134"/>
      <c r="K249" s="134"/>
      <c r="L249" s="41"/>
      <c r="M249" s="41"/>
      <c r="N249" s="42"/>
      <c r="O249" s="43"/>
      <c r="P249" s="140"/>
      <c r="Q249" s="134"/>
      <c r="R249" s="134"/>
      <c r="S249" s="134"/>
      <c r="T249" s="134"/>
      <c r="U249" s="134"/>
      <c r="V249" s="134"/>
      <c r="W249" s="134"/>
      <c r="X249" s="134"/>
      <c r="Y249" s="134"/>
      <c r="Z249" s="134"/>
    </row>
    <row r="250" spans="1:26" ht="22.5" customHeight="1">
      <c r="A250" s="134"/>
      <c r="B250" s="134"/>
      <c r="C250" s="134"/>
      <c r="D250" s="134"/>
      <c r="E250" s="134"/>
      <c r="F250" s="134"/>
      <c r="G250" s="134"/>
      <c r="H250" s="134"/>
      <c r="I250" s="134"/>
      <c r="J250" s="134"/>
      <c r="K250" s="134"/>
      <c r="L250" s="41"/>
      <c r="M250" s="41"/>
      <c r="N250" s="42"/>
      <c r="O250" s="43"/>
      <c r="P250" s="140"/>
      <c r="Q250" s="134"/>
      <c r="R250" s="134"/>
      <c r="S250" s="134"/>
      <c r="T250" s="134"/>
      <c r="U250" s="134"/>
      <c r="V250" s="134"/>
      <c r="W250" s="134"/>
      <c r="X250" s="134"/>
      <c r="Y250" s="134"/>
      <c r="Z250" s="134"/>
    </row>
    <row r="251" spans="1:26" ht="22.5" customHeight="1">
      <c r="A251" s="134"/>
      <c r="B251" s="134"/>
      <c r="C251" s="134"/>
      <c r="D251" s="134"/>
      <c r="E251" s="134"/>
      <c r="F251" s="134"/>
      <c r="G251" s="134"/>
      <c r="H251" s="134"/>
      <c r="I251" s="134"/>
      <c r="J251" s="134"/>
      <c r="K251" s="134"/>
      <c r="L251" s="41"/>
      <c r="M251" s="41"/>
      <c r="N251" s="42"/>
      <c r="O251" s="43"/>
      <c r="P251" s="140"/>
      <c r="Q251" s="134"/>
      <c r="R251" s="134"/>
      <c r="S251" s="134"/>
      <c r="T251" s="134"/>
      <c r="U251" s="134"/>
      <c r="V251" s="134"/>
      <c r="W251" s="134"/>
      <c r="X251" s="134"/>
      <c r="Y251" s="134"/>
      <c r="Z251" s="134"/>
    </row>
    <row r="252" spans="1:26" ht="22.5" customHeight="1">
      <c r="A252" s="134"/>
      <c r="B252" s="134"/>
      <c r="C252" s="134"/>
      <c r="D252" s="134"/>
      <c r="E252" s="134"/>
      <c r="F252" s="134"/>
      <c r="G252" s="134"/>
      <c r="H252" s="134"/>
      <c r="I252" s="134"/>
      <c r="J252" s="134"/>
      <c r="K252" s="134"/>
      <c r="L252" s="41"/>
      <c r="M252" s="41"/>
      <c r="N252" s="42"/>
      <c r="O252" s="43"/>
      <c r="P252" s="140"/>
      <c r="Q252" s="134"/>
      <c r="R252" s="134"/>
      <c r="S252" s="134"/>
      <c r="T252" s="134"/>
      <c r="U252" s="134"/>
      <c r="V252" s="134"/>
      <c r="W252" s="134"/>
      <c r="X252" s="134"/>
      <c r="Y252" s="134"/>
      <c r="Z252" s="134"/>
    </row>
    <row r="253" spans="1:26" ht="22.5" customHeight="1">
      <c r="A253" s="134"/>
      <c r="B253" s="134"/>
      <c r="C253" s="134"/>
      <c r="D253" s="134"/>
      <c r="E253" s="134"/>
      <c r="F253" s="134"/>
      <c r="G253" s="134"/>
      <c r="H253" s="134"/>
      <c r="I253" s="134"/>
      <c r="J253" s="134"/>
      <c r="K253" s="134"/>
      <c r="L253" s="41"/>
      <c r="M253" s="41"/>
      <c r="N253" s="42"/>
      <c r="O253" s="43"/>
      <c r="P253" s="140"/>
      <c r="Q253" s="134"/>
      <c r="R253" s="134"/>
      <c r="S253" s="134"/>
      <c r="T253" s="134"/>
      <c r="U253" s="134"/>
      <c r="V253" s="134"/>
      <c r="W253" s="134"/>
      <c r="X253" s="134"/>
      <c r="Y253" s="134"/>
      <c r="Z253" s="134"/>
    </row>
    <row r="254" spans="1:26" ht="22.5" customHeight="1">
      <c r="A254" s="134"/>
      <c r="B254" s="134"/>
      <c r="C254" s="134"/>
      <c r="D254" s="134"/>
      <c r="E254" s="134"/>
      <c r="F254" s="134"/>
      <c r="G254" s="134"/>
      <c r="H254" s="134"/>
      <c r="I254" s="134"/>
      <c r="J254" s="134"/>
      <c r="K254" s="134"/>
      <c r="L254" s="41"/>
      <c r="M254" s="41"/>
      <c r="N254" s="42"/>
      <c r="O254" s="43"/>
      <c r="P254" s="140"/>
      <c r="Q254" s="134"/>
      <c r="R254" s="134"/>
      <c r="S254" s="134"/>
      <c r="T254" s="134"/>
      <c r="U254" s="134"/>
      <c r="V254" s="134"/>
      <c r="W254" s="134"/>
      <c r="X254" s="134"/>
      <c r="Y254" s="134"/>
      <c r="Z254" s="134"/>
    </row>
    <row r="255" spans="1:26" ht="22.5" customHeight="1">
      <c r="A255" s="134"/>
      <c r="B255" s="134"/>
      <c r="C255" s="134"/>
      <c r="D255" s="134"/>
      <c r="E255" s="134"/>
      <c r="F255" s="134"/>
      <c r="G255" s="134"/>
      <c r="H255" s="134"/>
      <c r="I255" s="134"/>
      <c r="J255" s="134"/>
      <c r="K255" s="134"/>
      <c r="L255" s="41"/>
      <c r="M255" s="41"/>
      <c r="N255" s="42"/>
      <c r="O255" s="43"/>
      <c r="P255" s="140"/>
      <c r="Q255" s="134"/>
      <c r="R255" s="134"/>
      <c r="S255" s="134"/>
      <c r="T255" s="134"/>
      <c r="U255" s="134"/>
      <c r="V255" s="134"/>
      <c r="W255" s="134"/>
      <c r="X255" s="134"/>
      <c r="Y255" s="134"/>
      <c r="Z255" s="134"/>
    </row>
    <row r="256" spans="1:26" ht="22.5" customHeight="1">
      <c r="A256" s="134"/>
      <c r="B256" s="134"/>
      <c r="C256" s="134"/>
      <c r="D256" s="134"/>
      <c r="E256" s="134"/>
      <c r="F256" s="134"/>
      <c r="G256" s="134"/>
      <c r="H256" s="134"/>
      <c r="I256" s="134"/>
      <c r="J256" s="134"/>
      <c r="K256" s="134"/>
      <c r="L256" s="41"/>
      <c r="M256" s="41"/>
      <c r="N256" s="42"/>
      <c r="O256" s="43"/>
      <c r="P256" s="140"/>
      <c r="Q256" s="134"/>
      <c r="R256" s="134"/>
      <c r="S256" s="134"/>
      <c r="T256" s="134"/>
      <c r="U256" s="134"/>
      <c r="V256" s="134"/>
      <c r="W256" s="134"/>
      <c r="X256" s="134"/>
      <c r="Y256" s="134"/>
      <c r="Z256" s="134"/>
    </row>
    <row r="257" spans="1:26" ht="22.5" customHeight="1">
      <c r="A257" s="134"/>
      <c r="B257" s="134"/>
      <c r="C257" s="134"/>
      <c r="D257" s="134"/>
      <c r="E257" s="134"/>
      <c r="F257" s="134"/>
      <c r="G257" s="134"/>
      <c r="H257" s="134"/>
      <c r="I257" s="134"/>
      <c r="J257" s="134"/>
      <c r="K257" s="134"/>
      <c r="L257" s="41"/>
      <c r="M257" s="41"/>
      <c r="N257" s="42"/>
      <c r="O257" s="43"/>
      <c r="P257" s="140"/>
      <c r="Q257" s="134"/>
      <c r="R257" s="134"/>
      <c r="S257" s="134"/>
      <c r="T257" s="134"/>
      <c r="U257" s="134"/>
      <c r="V257" s="134"/>
      <c r="W257" s="134"/>
      <c r="X257" s="134"/>
      <c r="Y257" s="134"/>
      <c r="Z257" s="134"/>
    </row>
    <row r="258" spans="1:26" ht="22.5" customHeight="1">
      <c r="A258" s="134"/>
      <c r="B258" s="134"/>
      <c r="C258" s="134"/>
      <c r="D258" s="134"/>
      <c r="E258" s="134"/>
      <c r="F258" s="134"/>
      <c r="G258" s="134"/>
      <c r="H258" s="134"/>
      <c r="I258" s="134"/>
      <c r="J258" s="134"/>
      <c r="K258" s="134"/>
      <c r="L258" s="41"/>
      <c r="M258" s="41"/>
      <c r="N258" s="42"/>
      <c r="O258" s="43"/>
      <c r="P258" s="140"/>
      <c r="Q258" s="134"/>
      <c r="R258" s="134"/>
      <c r="S258" s="134"/>
      <c r="T258" s="134"/>
      <c r="U258" s="134"/>
      <c r="V258" s="134"/>
      <c r="W258" s="134"/>
      <c r="X258" s="134"/>
      <c r="Y258" s="134"/>
      <c r="Z258" s="134"/>
    </row>
    <row r="259" spans="1:26" ht="22.5" customHeight="1">
      <c r="A259" s="134"/>
      <c r="B259" s="134"/>
      <c r="C259" s="134"/>
      <c r="D259" s="134"/>
      <c r="E259" s="134"/>
      <c r="F259" s="134"/>
      <c r="G259" s="134"/>
      <c r="H259" s="134"/>
      <c r="I259" s="134"/>
      <c r="J259" s="134"/>
      <c r="K259" s="134"/>
      <c r="L259" s="41"/>
      <c r="M259" s="41"/>
      <c r="N259" s="42"/>
      <c r="O259" s="43"/>
      <c r="P259" s="140"/>
      <c r="Q259" s="134"/>
      <c r="R259" s="134"/>
      <c r="S259" s="134"/>
      <c r="T259" s="134"/>
      <c r="U259" s="134"/>
      <c r="V259" s="134"/>
      <c r="W259" s="134"/>
      <c r="X259" s="134"/>
      <c r="Y259" s="134"/>
      <c r="Z259" s="134"/>
    </row>
    <row r="260" spans="1:26" ht="22.5" customHeight="1">
      <c r="A260" s="134"/>
      <c r="B260" s="134"/>
      <c r="C260" s="134"/>
      <c r="D260" s="134"/>
      <c r="E260" s="134"/>
      <c r="F260" s="134"/>
      <c r="G260" s="134"/>
      <c r="H260" s="134"/>
      <c r="I260" s="134"/>
      <c r="J260" s="134"/>
      <c r="K260" s="134"/>
      <c r="L260" s="41"/>
      <c r="M260" s="41"/>
      <c r="N260" s="42"/>
      <c r="O260" s="43"/>
      <c r="P260" s="140"/>
      <c r="Q260" s="134"/>
      <c r="R260" s="134"/>
      <c r="S260" s="134"/>
      <c r="T260" s="134"/>
      <c r="U260" s="134"/>
      <c r="V260" s="134"/>
      <c r="W260" s="134"/>
      <c r="X260" s="134"/>
      <c r="Y260" s="134"/>
      <c r="Z260" s="134"/>
    </row>
    <row r="261" spans="1:26" ht="22.5" customHeight="1">
      <c r="A261" s="134"/>
      <c r="B261" s="134"/>
      <c r="C261" s="134"/>
      <c r="D261" s="134"/>
      <c r="E261" s="134"/>
      <c r="F261" s="134"/>
      <c r="G261" s="134"/>
      <c r="H261" s="134"/>
      <c r="I261" s="134"/>
      <c r="J261" s="134"/>
      <c r="K261" s="134"/>
      <c r="L261" s="41"/>
      <c r="M261" s="41"/>
      <c r="N261" s="42"/>
      <c r="O261" s="43"/>
      <c r="P261" s="140"/>
      <c r="Q261" s="134"/>
      <c r="R261" s="134"/>
      <c r="S261" s="134"/>
      <c r="T261" s="134"/>
      <c r="U261" s="134"/>
      <c r="V261" s="134"/>
      <c r="W261" s="134"/>
      <c r="X261" s="134"/>
      <c r="Y261" s="134"/>
      <c r="Z261" s="134"/>
    </row>
    <row r="262" spans="1:26" ht="22.5" customHeight="1">
      <c r="A262" s="134"/>
      <c r="B262" s="134"/>
      <c r="C262" s="134"/>
      <c r="D262" s="134"/>
      <c r="E262" s="134"/>
      <c r="F262" s="134"/>
      <c r="G262" s="134"/>
      <c r="H262" s="134"/>
      <c r="I262" s="134"/>
      <c r="J262" s="134"/>
      <c r="K262" s="134"/>
      <c r="L262" s="41"/>
      <c r="M262" s="41"/>
      <c r="N262" s="42"/>
      <c r="O262" s="43"/>
      <c r="P262" s="140"/>
      <c r="Q262" s="134"/>
      <c r="R262" s="134"/>
      <c r="S262" s="134"/>
      <c r="T262" s="134"/>
      <c r="U262" s="134"/>
      <c r="V262" s="134"/>
      <c r="W262" s="134"/>
      <c r="X262" s="134"/>
      <c r="Y262" s="134"/>
      <c r="Z262" s="134"/>
    </row>
    <row r="263" spans="1:26" ht="22.5" customHeight="1">
      <c r="A263" s="134"/>
      <c r="B263" s="134"/>
      <c r="C263" s="134"/>
      <c r="D263" s="134"/>
      <c r="E263" s="134"/>
      <c r="F263" s="134"/>
      <c r="G263" s="134"/>
      <c r="H263" s="134"/>
      <c r="I263" s="134"/>
      <c r="J263" s="134"/>
      <c r="K263" s="134"/>
      <c r="L263" s="41"/>
      <c r="M263" s="41"/>
      <c r="N263" s="42"/>
      <c r="O263" s="43"/>
      <c r="P263" s="140"/>
      <c r="Q263" s="134"/>
      <c r="R263" s="134"/>
      <c r="S263" s="134"/>
      <c r="T263" s="134"/>
      <c r="U263" s="134"/>
      <c r="V263" s="134"/>
      <c r="W263" s="134"/>
      <c r="X263" s="134"/>
      <c r="Y263" s="134"/>
      <c r="Z263" s="134"/>
    </row>
    <row r="264" spans="1:26" ht="22.5" customHeight="1">
      <c r="A264" s="134"/>
      <c r="B264" s="134"/>
      <c r="C264" s="134"/>
      <c r="D264" s="134"/>
      <c r="E264" s="134"/>
      <c r="F264" s="134"/>
      <c r="G264" s="134"/>
      <c r="H264" s="134"/>
      <c r="I264" s="134"/>
      <c r="J264" s="134"/>
      <c r="K264" s="134"/>
      <c r="L264" s="41"/>
      <c r="M264" s="41"/>
      <c r="N264" s="42"/>
      <c r="O264" s="43"/>
      <c r="P264" s="140"/>
      <c r="Q264" s="134"/>
      <c r="R264" s="134"/>
      <c r="S264" s="134"/>
      <c r="T264" s="134"/>
      <c r="U264" s="134"/>
      <c r="V264" s="134"/>
      <c r="W264" s="134"/>
      <c r="X264" s="134"/>
      <c r="Y264" s="134"/>
      <c r="Z264" s="134"/>
    </row>
    <row r="265" spans="1:26" ht="22.5" customHeight="1">
      <c r="A265" s="134"/>
      <c r="B265" s="134"/>
      <c r="C265" s="134"/>
      <c r="D265" s="134"/>
      <c r="E265" s="134"/>
      <c r="F265" s="134"/>
      <c r="G265" s="134"/>
      <c r="H265" s="134"/>
      <c r="I265" s="134"/>
      <c r="J265" s="134"/>
      <c r="K265" s="134"/>
      <c r="L265" s="41"/>
      <c r="M265" s="41"/>
      <c r="N265" s="42"/>
      <c r="O265" s="43"/>
      <c r="P265" s="140"/>
      <c r="Q265" s="134"/>
      <c r="R265" s="134"/>
      <c r="S265" s="134"/>
      <c r="T265" s="134"/>
      <c r="U265" s="134"/>
      <c r="V265" s="134"/>
      <c r="W265" s="134"/>
      <c r="X265" s="134"/>
      <c r="Y265" s="134"/>
      <c r="Z265" s="134"/>
    </row>
    <row r="266" spans="1:26" ht="22.5" customHeight="1">
      <c r="A266" s="134"/>
      <c r="B266" s="134"/>
      <c r="C266" s="134"/>
      <c r="D266" s="134"/>
      <c r="E266" s="134"/>
      <c r="F266" s="134"/>
      <c r="G266" s="134"/>
      <c r="H266" s="134"/>
      <c r="I266" s="134"/>
      <c r="J266" s="134"/>
      <c r="K266" s="134"/>
      <c r="L266" s="41"/>
      <c r="M266" s="41"/>
      <c r="N266" s="42"/>
      <c r="O266" s="43"/>
      <c r="P266" s="140"/>
      <c r="Q266" s="134"/>
      <c r="R266" s="134"/>
      <c r="S266" s="134"/>
      <c r="T266" s="134"/>
      <c r="U266" s="134"/>
      <c r="V266" s="134"/>
      <c r="W266" s="134"/>
      <c r="X266" s="134"/>
      <c r="Y266" s="134"/>
      <c r="Z266" s="134"/>
    </row>
    <row r="267" spans="1:26" ht="22.5" customHeight="1">
      <c r="A267" s="134"/>
      <c r="B267" s="134"/>
      <c r="C267" s="134"/>
      <c r="D267" s="134"/>
      <c r="E267" s="134"/>
      <c r="F267" s="134"/>
      <c r="G267" s="134"/>
      <c r="H267" s="134"/>
      <c r="I267" s="134"/>
      <c r="J267" s="134"/>
      <c r="K267" s="134"/>
      <c r="L267" s="41"/>
      <c r="M267" s="41"/>
      <c r="N267" s="42"/>
      <c r="O267" s="43"/>
      <c r="P267" s="140"/>
      <c r="Q267" s="134"/>
      <c r="R267" s="134"/>
      <c r="S267" s="134"/>
      <c r="T267" s="134"/>
      <c r="U267" s="134"/>
      <c r="V267" s="134"/>
      <c r="W267" s="134"/>
      <c r="X267" s="134"/>
      <c r="Y267" s="134"/>
      <c r="Z267" s="134"/>
    </row>
    <row r="268" spans="1:26" ht="22.5" customHeight="1">
      <c r="A268" s="134"/>
      <c r="B268" s="134"/>
      <c r="C268" s="134"/>
      <c r="D268" s="134"/>
      <c r="E268" s="134"/>
      <c r="F268" s="134"/>
      <c r="G268" s="134"/>
      <c r="H268" s="134"/>
      <c r="I268" s="134"/>
      <c r="J268" s="134"/>
      <c r="K268" s="134"/>
      <c r="L268" s="41"/>
      <c r="M268" s="41"/>
      <c r="N268" s="42"/>
      <c r="O268" s="43"/>
      <c r="P268" s="140"/>
      <c r="Q268" s="134"/>
      <c r="R268" s="134"/>
      <c r="S268" s="134"/>
      <c r="T268" s="134"/>
      <c r="U268" s="134"/>
      <c r="V268" s="134"/>
      <c r="W268" s="134"/>
      <c r="X268" s="134"/>
      <c r="Y268" s="134"/>
      <c r="Z268" s="134"/>
    </row>
    <row r="269" spans="1:26" ht="22.5" customHeight="1">
      <c r="A269" s="134"/>
      <c r="B269" s="134"/>
      <c r="C269" s="134"/>
      <c r="D269" s="134"/>
      <c r="E269" s="134"/>
      <c r="F269" s="134"/>
      <c r="G269" s="134"/>
      <c r="H269" s="134"/>
      <c r="I269" s="134"/>
      <c r="J269" s="134"/>
      <c r="K269" s="134"/>
      <c r="L269" s="41"/>
      <c r="M269" s="41"/>
      <c r="N269" s="42"/>
      <c r="O269" s="43"/>
      <c r="P269" s="140"/>
      <c r="Q269" s="134"/>
      <c r="R269" s="134"/>
      <c r="S269" s="134"/>
      <c r="T269" s="134"/>
      <c r="U269" s="134"/>
      <c r="V269" s="134"/>
      <c r="W269" s="134"/>
      <c r="X269" s="134"/>
      <c r="Y269" s="134"/>
      <c r="Z269" s="134"/>
    </row>
    <row r="270" spans="1:26" ht="22.5" customHeight="1">
      <c r="A270" s="134"/>
      <c r="B270" s="134"/>
      <c r="C270" s="134"/>
      <c r="D270" s="134"/>
      <c r="E270" s="134"/>
      <c r="F270" s="134"/>
      <c r="G270" s="134"/>
      <c r="H270" s="134"/>
      <c r="I270" s="134"/>
      <c r="J270" s="134"/>
      <c r="K270" s="134"/>
      <c r="L270" s="41"/>
      <c r="M270" s="41"/>
      <c r="N270" s="42"/>
      <c r="O270" s="43"/>
      <c r="P270" s="140"/>
      <c r="Q270" s="134"/>
      <c r="R270" s="134"/>
      <c r="S270" s="134"/>
      <c r="T270" s="134"/>
      <c r="U270" s="134"/>
      <c r="V270" s="134"/>
      <c r="W270" s="134"/>
      <c r="X270" s="134"/>
      <c r="Y270" s="134"/>
      <c r="Z270" s="134"/>
    </row>
    <row r="271" spans="1:26" ht="22.5" customHeight="1">
      <c r="A271" s="134"/>
      <c r="B271" s="134"/>
      <c r="C271" s="134"/>
      <c r="D271" s="134"/>
      <c r="E271" s="134"/>
      <c r="F271" s="134"/>
      <c r="G271" s="134"/>
      <c r="H271" s="134"/>
      <c r="I271" s="134"/>
      <c r="J271" s="134"/>
      <c r="K271" s="134"/>
      <c r="L271" s="41"/>
      <c r="M271" s="41"/>
      <c r="N271" s="42"/>
      <c r="O271" s="43"/>
      <c r="P271" s="140"/>
      <c r="Q271" s="134"/>
      <c r="R271" s="134"/>
      <c r="S271" s="134"/>
      <c r="T271" s="134"/>
      <c r="U271" s="134"/>
      <c r="V271" s="134"/>
      <c r="W271" s="134"/>
      <c r="X271" s="134"/>
      <c r="Y271" s="134"/>
      <c r="Z271" s="134"/>
    </row>
    <row r="272" spans="1:26" ht="22.5" customHeight="1">
      <c r="A272" s="134"/>
      <c r="B272" s="134"/>
      <c r="C272" s="134"/>
      <c r="D272" s="134"/>
      <c r="E272" s="134"/>
      <c r="F272" s="134"/>
      <c r="G272" s="134"/>
      <c r="H272" s="134"/>
      <c r="I272" s="134"/>
      <c r="J272" s="134"/>
      <c r="K272" s="134"/>
      <c r="L272" s="41"/>
      <c r="M272" s="41"/>
      <c r="N272" s="42"/>
      <c r="O272" s="43"/>
      <c r="P272" s="140"/>
      <c r="Q272" s="134"/>
      <c r="R272" s="134"/>
      <c r="S272" s="134"/>
      <c r="T272" s="134"/>
      <c r="U272" s="134"/>
      <c r="V272" s="134"/>
      <c r="W272" s="134"/>
      <c r="X272" s="134"/>
      <c r="Y272" s="134"/>
      <c r="Z272" s="134"/>
    </row>
    <row r="273" spans="1:26" ht="22.5" customHeight="1">
      <c r="A273" s="134"/>
      <c r="B273" s="134"/>
      <c r="C273" s="134"/>
      <c r="D273" s="134"/>
      <c r="E273" s="134"/>
      <c r="F273" s="134"/>
      <c r="G273" s="134"/>
      <c r="H273" s="134"/>
      <c r="I273" s="134"/>
      <c r="J273" s="134"/>
      <c r="K273" s="134"/>
      <c r="L273" s="41"/>
      <c r="M273" s="41"/>
      <c r="N273" s="42"/>
      <c r="O273" s="43"/>
      <c r="P273" s="140"/>
      <c r="Q273" s="134"/>
      <c r="R273" s="134"/>
      <c r="S273" s="134"/>
      <c r="T273" s="134"/>
      <c r="U273" s="134"/>
      <c r="V273" s="134"/>
      <c r="W273" s="134"/>
      <c r="X273" s="134"/>
      <c r="Y273" s="134"/>
      <c r="Z273" s="134"/>
    </row>
    <row r="274" spans="1:26" ht="22.5" customHeight="1">
      <c r="A274" s="134"/>
      <c r="B274" s="134"/>
      <c r="C274" s="134"/>
      <c r="D274" s="134"/>
      <c r="E274" s="134"/>
      <c r="F274" s="134"/>
      <c r="G274" s="134"/>
      <c r="H274" s="134"/>
      <c r="I274" s="134"/>
      <c r="J274" s="134"/>
      <c r="K274" s="134"/>
      <c r="L274" s="41"/>
      <c r="M274" s="41"/>
      <c r="N274" s="42"/>
      <c r="O274" s="43"/>
      <c r="P274" s="140"/>
      <c r="Q274" s="134"/>
      <c r="R274" s="134"/>
      <c r="S274" s="134"/>
      <c r="T274" s="134"/>
      <c r="U274" s="134"/>
      <c r="V274" s="134"/>
      <c r="W274" s="134"/>
      <c r="X274" s="134"/>
      <c r="Y274" s="134"/>
      <c r="Z274" s="134"/>
    </row>
    <row r="275" spans="1:26" ht="22.5" customHeight="1">
      <c r="A275" s="134"/>
      <c r="B275" s="134"/>
      <c r="C275" s="134"/>
      <c r="D275" s="134"/>
      <c r="E275" s="134"/>
      <c r="F275" s="134"/>
      <c r="G275" s="134"/>
      <c r="H275" s="134"/>
      <c r="I275" s="134"/>
      <c r="J275" s="134"/>
      <c r="K275" s="134"/>
      <c r="L275" s="41"/>
      <c r="M275" s="41"/>
      <c r="N275" s="42"/>
      <c r="O275" s="43"/>
      <c r="P275" s="140"/>
      <c r="Q275" s="134"/>
      <c r="R275" s="134"/>
      <c r="S275" s="134"/>
      <c r="T275" s="134"/>
      <c r="U275" s="134"/>
      <c r="V275" s="134"/>
      <c r="W275" s="134"/>
      <c r="X275" s="134"/>
      <c r="Y275" s="134"/>
      <c r="Z275" s="134"/>
    </row>
    <row r="276" spans="1:26" ht="22.5" customHeight="1">
      <c r="A276" s="134"/>
      <c r="B276" s="134"/>
      <c r="C276" s="134"/>
      <c r="D276" s="134"/>
      <c r="E276" s="134"/>
      <c r="F276" s="134"/>
      <c r="G276" s="134"/>
      <c r="H276" s="134"/>
      <c r="I276" s="134"/>
      <c r="J276" s="134"/>
      <c r="K276" s="134"/>
      <c r="L276" s="41"/>
      <c r="M276" s="41"/>
      <c r="N276" s="42"/>
      <c r="O276" s="43"/>
      <c r="P276" s="140"/>
      <c r="Q276" s="134"/>
      <c r="R276" s="134"/>
      <c r="S276" s="134"/>
      <c r="T276" s="134"/>
      <c r="U276" s="134"/>
      <c r="V276" s="134"/>
      <c r="W276" s="134"/>
      <c r="X276" s="134"/>
      <c r="Y276" s="134"/>
      <c r="Z276" s="134"/>
    </row>
    <row r="277" spans="1:26" ht="22.5" customHeight="1">
      <c r="A277" s="134"/>
      <c r="B277" s="134"/>
      <c r="C277" s="134"/>
      <c r="D277" s="134"/>
      <c r="E277" s="134"/>
      <c r="F277" s="134"/>
      <c r="G277" s="134"/>
      <c r="H277" s="134"/>
      <c r="I277" s="134"/>
      <c r="J277" s="134"/>
      <c r="K277" s="134"/>
      <c r="L277" s="41"/>
      <c r="M277" s="41"/>
      <c r="N277" s="42"/>
      <c r="O277" s="43"/>
      <c r="P277" s="140"/>
      <c r="Q277" s="134"/>
      <c r="R277" s="134"/>
      <c r="S277" s="134"/>
      <c r="T277" s="134"/>
      <c r="U277" s="134"/>
      <c r="V277" s="134"/>
      <c r="W277" s="134"/>
      <c r="X277" s="134"/>
      <c r="Y277" s="134"/>
      <c r="Z277" s="134"/>
    </row>
    <row r="278" spans="1:26" ht="22.5" customHeight="1">
      <c r="A278" s="134"/>
      <c r="B278" s="134"/>
      <c r="C278" s="134"/>
      <c r="D278" s="134"/>
      <c r="E278" s="134"/>
      <c r="F278" s="134"/>
      <c r="G278" s="134"/>
      <c r="H278" s="134"/>
      <c r="I278" s="134"/>
      <c r="J278" s="134"/>
      <c r="K278" s="134"/>
      <c r="L278" s="41"/>
      <c r="M278" s="41"/>
      <c r="N278" s="42"/>
      <c r="O278" s="43"/>
      <c r="P278" s="140"/>
      <c r="Q278" s="134"/>
      <c r="R278" s="134"/>
      <c r="S278" s="134"/>
      <c r="T278" s="134"/>
      <c r="U278" s="134"/>
      <c r="V278" s="134"/>
      <c r="W278" s="134"/>
      <c r="X278" s="134"/>
      <c r="Y278" s="134"/>
      <c r="Z278" s="134"/>
    </row>
    <row r="279" spans="1:26" ht="22.5" customHeight="1">
      <c r="A279" s="134"/>
      <c r="B279" s="134"/>
      <c r="C279" s="134"/>
      <c r="D279" s="134"/>
      <c r="E279" s="134"/>
      <c r="F279" s="134"/>
      <c r="G279" s="134"/>
      <c r="H279" s="134"/>
      <c r="I279" s="134"/>
      <c r="J279" s="134"/>
      <c r="K279" s="134"/>
      <c r="L279" s="41"/>
      <c r="M279" s="41"/>
      <c r="N279" s="42"/>
      <c r="O279" s="43"/>
      <c r="P279" s="140"/>
      <c r="Q279" s="134"/>
      <c r="R279" s="134"/>
      <c r="S279" s="134"/>
      <c r="T279" s="134"/>
      <c r="U279" s="134"/>
      <c r="V279" s="134"/>
      <c r="W279" s="134"/>
      <c r="X279" s="134"/>
      <c r="Y279" s="134"/>
      <c r="Z279" s="134"/>
    </row>
    <row r="280" spans="1:26" ht="22.5" customHeight="1">
      <c r="A280" s="134"/>
      <c r="B280" s="134"/>
      <c r="C280" s="134"/>
      <c r="D280" s="134"/>
      <c r="E280" s="134"/>
      <c r="F280" s="134"/>
      <c r="G280" s="134"/>
      <c r="H280" s="134"/>
      <c r="I280" s="134"/>
      <c r="J280" s="134"/>
      <c r="K280" s="134"/>
      <c r="L280" s="41"/>
      <c r="M280" s="41"/>
      <c r="N280" s="42"/>
      <c r="O280" s="43"/>
      <c r="P280" s="140"/>
      <c r="Q280" s="134"/>
      <c r="R280" s="134"/>
      <c r="S280" s="134"/>
      <c r="T280" s="134"/>
      <c r="U280" s="134"/>
      <c r="V280" s="134"/>
      <c r="W280" s="134"/>
      <c r="X280" s="134"/>
      <c r="Y280" s="134"/>
      <c r="Z280" s="134"/>
    </row>
    <row r="281" spans="1:26" ht="22.5" customHeight="1">
      <c r="A281" s="134"/>
      <c r="B281" s="134"/>
      <c r="C281" s="134"/>
      <c r="D281" s="134"/>
      <c r="E281" s="134"/>
      <c r="F281" s="134"/>
      <c r="G281" s="134"/>
      <c r="H281" s="134"/>
      <c r="I281" s="134"/>
      <c r="J281" s="134"/>
      <c r="K281" s="134"/>
      <c r="L281" s="41"/>
      <c r="M281" s="41"/>
      <c r="N281" s="42"/>
      <c r="O281" s="43"/>
      <c r="P281" s="140"/>
      <c r="Q281" s="134"/>
      <c r="R281" s="134"/>
      <c r="S281" s="134"/>
      <c r="T281" s="134"/>
      <c r="U281" s="134"/>
      <c r="V281" s="134"/>
      <c r="W281" s="134"/>
      <c r="X281" s="134"/>
      <c r="Y281" s="134"/>
      <c r="Z281" s="134"/>
    </row>
    <row r="282" spans="1:26" ht="22.5" customHeight="1">
      <c r="A282" s="134"/>
      <c r="B282" s="134"/>
      <c r="C282" s="134"/>
      <c r="D282" s="134"/>
      <c r="E282" s="134"/>
      <c r="F282" s="134"/>
      <c r="G282" s="134"/>
      <c r="H282" s="134"/>
      <c r="I282" s="134"/>
      <c r="J282" s="134"/>
      <c r="K282" s="134"/>
      <c r="L282" s="41"/>
      <c r="M282" s="41"/>
      <c r="N282" s="42"/>
      <c r="O282" s="43"/>
      <c r="P282" s="140"/>
      <c r="Q282" s="134"/>
      <c r="R282" s="134"/>
      <c r="S282" s="134"/>
      <c r="T282" s="134"/>
      <c r="U282" s="134"/>
      <c r="V282" s="134"/>
      <c r="W282" s="134"/>
      <c r="X282" s="134"/>
      <c r="Y282" s="134"/>
      <c r="Z282" s="134"/>
    </row>
    <row r="283" spans="1:26" ht="22.5" customHeight="1">
      <c r="A283" s="134"/>
      <c r="B283" s="134"/>
      <c r="C283" s="134"/>
      <c r="D283" s="134"/>
      <c r="E283" s="134"/>
      <c r="F283" s="134"/>
      <c r="G283" s="134"/>
      <c r="H283" s="134"/>
      <c r="I283" s="134"/>
      <c r="J283" s="134"/>
      <c r="K283" s="134"/>
      <c r="L283" s="41"/>
      <c r="M283" s="41"/>
      <c r="N283" s="42"/>
      <c r="O283" s="43"/>
      <c r="P283" s="140"/>
      <c r="Q283" s="134"/>
      <c r="R283" s="134"/>
      <c r="S283" s="134"/>
      <c r="T283" s="134"/>
      <c r="U283" s="134"/>
      <c r="V283" s="134"/>
      <c r="W283" s="134"/>
      <c r="X283" s="134"/>
      <c r="Y283" s="134"/>
      <c r="Z283" s="134"/>
    </row>
    <row r="284" spans="1:26" ht="22.5" customHeight="1">
      <c r="A284" s="134"/>
      <c r="B284" s="134"/>
      <c r="C284" s="134"/>
      <c r="D284" s="134"/>
      <c r="E284" s="134"/>
      <c r="F284" s="134"/>
      <c r="G284" s="134"/>
      <c r="H284" s="134"/>
      <c r="I284" s="134"/>
      <c r="J284" s="134"/>
      <c r="K284" s="134"/>
      <c r="L284" s="41"/>
      <c r="M284" s="41"/>
      <c r="N284" s="42"/>
      <c r="O284" s="43"/>
      <c r="P284" s="140"/>
      <c r="Q284" s="134"/>
      <c r="R284" s="134"/>
      <c r="S284" s="134"/>
      <c r="T284" s="134"/>
      <c r="U284" s="134"/>
      <c r="V284" s="134"/>
      <c r="W284" s="134"/>
      <c r="X284" s="134"/>
      <c r="Y284" s="134"/>
      <c r="Z284" s="134"/>
    </row>
    <row r="285" spans="1:26" ht="22.5" customHeight="1">
      <c r="A285" s="134"/>
      <c r="B285" s="134"/>
      <c r="C285" s="134"/>
      <c r="D285" s="134"/>
      <c r="E285" s="134"/>
      <c r="F285" s="134"/>
      <c r="G285" s="134"/>
      <c r="H285" s="134"/>
      <c r="I285" s="134"/>
      <c r="J285" s="134"/>
      <c r="K285" s="134"/>
      <c r="L285" s="41"/>
      <c r="M285" s="41"/>
      <c r="N285" s="42"/>
      <c r="O285" s="43"/>
      <c r="P285" s="140"/>
      <c r="Q285" s="134"/>
      <c r="R285" s="134"/>
      <c r="S285" s="134"/>
      <c r="T285" s="134"/>
      <c r="U285" s="134"/>
      <c r="V285" s="134"/>
      <c r="W285" s="134"/>
      <c r="X285" s="134"/>
      <c r="Y285" s="134"/>
      <c r="Z285" s="134"/>
    </row>
    <row r="286" spans="1:26" ht="22.5" customHeight="1">
      <c r="A286" s="134"/>
      <c r="B286" s="134"/>
      <c r="C286" s="134"/>
      <c r="D286" s="134"/>
      <c r="E286" s="134"/>
      <c r="F286" s="134"/>
      <c r="G286" s="134"/>
      <c r="H286" s="134"/>
      <c r="I286" s="134"/>
      <c r="J286" s="134"/>
      <c r="K286" s="134"/>
      <c r="L286" s="41"/>
      <c r="M286" s="41"/>
      <c r="N286" s="42"/>
      <c r="O286" s="43"/>
      <c r="P286" s="140"/>
      <c r="Q286" s="134"/>
      <c r="R286" s="134"/>
      <c r="S286" s="134"/>
      <c r="T286" s="134"/>
      <c r="U286" s="134"/>
      <c r="V286" s="134"/>
      <c r="W286" s="134"/>
      <c r="X286" s="134"/>
      <c r="Y286" s="134"/>
      <c r="Z286" s="134"/>
    </row>
    <row r="287" spans="1:26" ht="22.5" customHeight="1">
      <c r="A287" s="134"/>
      <c r="B287" s="134"/>
      <c r="C287" s="134"/>
      <c r="D287" s="134"/>
      <c r="E287" s="134"/>
      <c r="F287" s="134"/>
      <c r="G287" s="134"/>
      <c r="H287" s="134"/>
      <c r="I287" s="134"/>
      <c r="J287" s="134"/>
      <c r="K287" s="134"/>
      <c r="L287" s="41"/>
      <c r="M287" s="41"/>
      <c r="N287" s="42"/>
      <c r="O287" s="43"/>
      <c r="P287" s="140"/>
      <c r="Q287" s="134"/>
      <c r="R287" s="134"/>
      <c r="S287" s="134"/>
      <c r="T287" s="134"/>
      <c r="U287" s="134"/>
      <c r="V287" s="134"/>
      <c r="W287" s="134"/>
      <c r="X287" s="134"/>
      <c r="Y287" s="134"/>
      <c r="Z287" s="134"/>
    </row>
    <row r="288" spans="1:26" ht="22.5" customHeight="1">
      <c r="A288" s="134"/>
      <c r="B288" s="134"/>
      <c r="C288" s="134"/>
      <c r="D288" s="134"/>
      <c r="E288" s="134"/>
      <c r="F288" s="134"/>
      <c r="G288" s="134"/>
      <c r="H288" s="134"/>
      <c r="I288" s="134"/>
      <c r="J288" s="134"/>
      <c r="K288" s="134"/>
      <c r="L288" s="41"/>
      <c r="M288" s="41"/>
      <c r="N288" s="42"/>
      <c r="O288" s="43"/>
      <c r="P288" s="140"/>
      <c r="Q288" s="134"/>
      <c r="R288" s="134"/>
      <c r="S288" s="134"/>
      <c r="T288" s="134"/>
      <c r="U288" s="134"/>
      <c r="V288" s="134"/>
      <c r="W288" s="134"/>
      <c r="X288" s="134"/>
      <c r="Y288" s="134"/>
      <c r="Z288" s="134"/>
    </row>
    <row r="289" spans="1:26" ht="22.5" customHeight="1">
      <c r="A289" s="134"/>
      <c r="B289" s="134"/>
      <c r="C289" s="134"/>
      <c r="D289" s="134"/>
      <c r="E289" s="134"/>
      <c r="F289" s="134"/>
      <c r="G289" s="134"/>
      <c r="H289" s="134"/>
      <c r="I289" s="134"/>
      <c r="J289" s="134"/>
      <c r="K289" s="134"/>
      <c r="L289" s="41"/>
      <c r="M289" s="41"/>
      <c r="N289" s="42"/>
      <c r="O289" s="43"/>
      <c r="P289" s="140"/>
      <c r="Q289" s="134"/>
      <c r="R289" s="134"/>
      <c r="S289" s="134"/>
      <c r="T289" s="134"/>
      <c r="U289" s="134"/>
      <c r="V289" s="134"/>
      <c r="W289" s="134"/>
      <c r="X289" s="134"/>
      <c r="Y289" s="134"/>
      <c r="Z289" s="134"/>
    </row>
    <row r="290" spans="1:26" ht="22.5" customHeight="1">
      <c r="A290" s="134"/>
      <c r="B290" s="134"/>
      <c r="C290" s="134"/>
      <c r="D290" s="134"/>
      <c r="E290" s="134"/>
      <c r="F290" s="134"/>
      <c r="G290" s="134"/>
      <c r="H290" s="134"/>
      <c r="I290" s="134"/>
      <c r="J290" s="134"/>
      <c r="K290" s="134"/>
      <c r="L290" s="41"/>
      <c r="M290" s="41"/>
      <c r="N290" s="42"/>
      <c r="O290" s="43"/>
      <c r="P290" s="140"/>
      <c r="Q290" s="134"/>
      <c r="R290" s="134"/>
      <c r="S290" s="134"/>
      <c r="T290" s="134"/>
      <c r="U290" s="134"/>
      <c r="V290" s="134"/>
      <c r="W290" s="134"/>
      <c r="X290" s="134"/>
      <c r="Y290" s="134"/>
      <c r="Z290" s="134"/>
    </row>
    <row r="291" spans="1:26" ht="22.5" customHeight="1">
      <c r="A291" s="134"/>
      <c r="B291" s="134"/>
      <c r="C291" s="134"/>
      <c r="D291" s="134"/>
      <c r="E291" s="134"/>
      <c r="F291" s="134"/>
      <c r="G291" s="134"/>
      <c r="H291" s="134"/>
      <c r="I291" s="134"/>
      <c r="J291" s="134"/>
      <c r="K291" s="134"/>
      <c r="L291" s="41"/>
      <c r="M291" s="41"/>
      <c r="N291" s="42"/>
      <c r="O291" s="43"/>
      <c r="P291" s="140"/>
      <c r="Q291" s="134"/>
      <c r="R291" s="134"/>
      <c r="S291" s="134"/>
      <c r="T291" s="134"/>
      <c r="U291" s="134"/>
      <c r="V291" s="134"/>
      <c r="W291" s="134"/>
      <c r="X291" s="134"/>
      <c r="Y291" s="134"/>
      <c r="Z291" s="134"/>
    </row>
    <row r="292" spans="1:26" ht="22.5" customHeight="1">
      <c r="A292" s="134"/>
      <c r="B292" s="134"/>
      <c r="C292" s="134"/>
      <c r="D292" s="134"/>
      <c r="E292" s="134"/>
      <c r="F292" s="134"/>
      <c r="G292" s="134"/>
      <c r="H292" s="134"/>
      <c r="I292" s="134"/>
      <c r="J292" s="134"/>
      <c r="K292" s="134"/>
      <c r="L292" s="41"/>
      <c r="M292" s="41"/>
      <c r="N292" s="42"/>
      <c r="O292" s="43"/>
      <c r="P292" s="140"/>
      <c r="Q292" s="134"/>
      <c r="R292" s="134"/>
      <c r="S292" s="134"/>
      <c r="T292" s="134"/>
      <c r="U292" s="134"/>
      <c r="V292" s="134"/>
      <c r="W292" s="134"/>
      <c r="X292" s="134"/>
      <c r="Y292" s="134"/>
      <c r="Z292" s="134"/>
    </row>
    <row r="293" spans="1:26" ht="22.5" customHeight="1">
      <c r="A293" s="134"/>
      <c r="B293" s="134"/>
      <c r="C293" s="134"/>
      <c r="D293" s="134"/>
      <c r="E293" s="134"/>
      <c r="F293" s="134"/>
      <c r="G293" s="134"/>
      <c r="H293" s="134"/>
      <c r="I293" s="134"/>
      <c r="J293" s="134"/>
      <c r="K293" s="134"/>
      <c r="L293" s="41"/>
      <c r="M293" s="41"/>
      <c r="N293" s="42"/>
      <c r="O293" s="43"/>
      <c r="P293" s="140"/>
      <c r="Q293" s="134"/>
      <c r="R293" s="134"/>
      <c r="S293" s="134"/>
      <c r="T293" s="134"/>
      <c r="U293" s="134"/>
      <c r="V293" s="134"/>
      <c r="W293" s="134"/>
      <c r="X293" s="134"/>
      <c r="Y293" s="134"/>
      <c r="Z293" s="134"/>
    </row>
    <row r="294" spans="1:26" ht="22.5" customHeight="1">
      <c r="A294" s="134"/>
      <c r="B294" s="134"/>
      <c r="C294" s="134"/>
      <c r="D294" s="134"/>
      <c r="E294" s="134"/>
      <c r="F294" s="134"/>
      <c r="G294" s="134"/>
      <c r="H294" s="134"/>
      <c r="I294" s="134"/>
      <c r="J294" s="134"/>
      <c r="K294" s="134"/>
      <c r="L294" s="41"/>
      <c r="M294" s="41"/>
      <c r="N294" s="42"/>
      <c r="O294" s="43"/>
      <c r="P294" s="140"/>
      <c r="Q294" s="134"/>
      <c r="R294" s="134"/>
      <c r="S294" s="134"/>
      <c r="T294" s="134"/>
      <c r="U294" s="134"/>
      <c r="V294" s="134"/>
      <c r="W294" s="134"/>
      <c r="X294" s="134"/>
      <c r="Y294" s="134"/>
      <c r="Z294" s="134"/>
    </row>
    <row r="295" spans="1:26" ht="22.5" customHeight="1">
      <c r="A295" s="134"/>
      <c r="B295" s="134"/>
      <c r="C295" s="134"/>
      <c r="D295" s="134"/>
      <c r="E295" s="134"/>
      <c r="F295" s="134"/>
      <c r="G295" s="134"/>
      <c r="H295" s="134"/>
      <c r="I295" s="134"/>
      <c r="J295" s="134"/>
      <c r="K295" s="134"/>
      <c r="L295" s="41"/>
      <c r="M295" s="41"/>
      <c r="N295" s="42"/>
      <c r="O295" s="43"/>
      <c r="P295" s="140"/>
      <c r="Q295" s="134"/>
      <c r="R295" s="134"/>
      <c r="S295" s="134"/>
      <c r="T295" s="134"/>
      <c r="U295" s="134"/>
      <c r="V295" s="134"/>
      <c r="W295" s="134"/>
      <c r="X295" s="134"/>
      <c r="Y295" s="134"/>
      <c r="Z295" s="134"/>
    </row>
    <row r="296" spans="1:26" ht="22.5" customHeight="1">
      <c r="A296" s="134"/>
      <c r="B296" s="134"/>
      <c r="C296" s="134"/>
      <c r="D296" s="134"/>
      <c r="E296" s="134"/>
      <c r="F296" s="134"/>
      <c r="G296" s="134"/>
      <c r="H296" s="134"/>
      <c r="I296" s="134"/>
      <c r="J296" s="134"/>
      <c r="K296" s="134"/>
      <c r="L296" s="41"/>
      <c r="M296" s="41"/>
      <c r="N296" s="42"/>
      <c r="O296" s="43"/>
      <c r="P296" s="140"/>
      <c r="Q296" s="134"/>
      <c r="R296" s="134"/>
      <c r="S296" s="134"/>
      <c r="T296" s="134"/>
      <c r="U296" s="134"/>
      <c r="V296" s="134"/>
      <c r="W296" s="134"/>
      <c r="X296" s="134"/>
      <c r="Y296" s="134"/>
      <c r="Z296" s="134"/>
    </row>
    <row r="297" spans="1:26" ht="22.5" customHeight="1">
      <c r="A297" s="134"/>
      <c r="B297" s="134"/>
      <c r="C297" s="134"/>
      <c r="D297" s="134"/>
      <c r="E297" s="134"/>
      <c r="F297" s="134"/>
      <c r="G297" s="134"/>
      <c r="H297" s="134"/>
      <c r="I297" s="134"/>
      <c r="J297" s="134"/>
      <c r="K297" s="134"/>
      <c r="L297" s="41"/>
      <c r="M297" s="41"/>
      <c r="N297" s="42"/>
      <c r="O297" s="43"/>
      <c r="P297" s="140"/>
      <c r="Q297" s="134"/>
      <c r="R297" s="134"/>
      <c r="S297" s="134"/>
      <c r="T297" s="134"/>
      <c r="U297" s="134"/>
      <c r="V297" s="134"/>
      <c r="W297" s="134"/>
      <c r="X297" s="134"/>
      <c r="Y297" s="134"/>
      <c r="Z297" s="134"/>
    </row>
    <row r="298" spans="1:26" ht="22.5" customHeight="1">
      <c r="A298" s="134"/>
      <c r="B298" s="134"/>
      <c r="C298" s="134"/>
      <c r="D298" s="134"/>
      <c r="E298" s="134"/>
      <c r="F298" s="134"/>
      <c r="G298" s="134"/>
      <c r="H298" s="134"/>
      <c r="I298" s="134"/>
      <c r="J298" s="134"/>
      <c r="K298" s="134"/>
      <c r="L298" s="41"/>
      <c r="M298" s="41"/>
      <c r="N298" s="42"/>
      <c r="O298" s="43"/>
      <c r="P298" s="140"/>
      <c r="Q298" s="134"/>
      <c r="R298" s="134"/>
      <c r="S298" s="134"/>
      <c r="T298" s="134"/>
      <c r="U298" s="134"/>
      <c r="V298" s="134"/>
      <c r="W298" s="134"/>
      <c r="X298" s="134"/>
      <c r="Y298" s="134"/>
      <c r="Z298" s="134"/>
    </row>
    <row r="299" spans="1:26" ht="22.5" customHeight="1">
      <c r="A299" s="134"/>
      <c r="B299" s="134"/>
      <c r="C299" s="134"/>
      <c r="D299" s="134"/>
      <c r="E299" s="134"/>
      <c r="F299" s="134"/>
      <c r="G299" s="134"/>
      <c r="H299" s="134"/>
      <c r="I299" s="134"/>
      <c r="J299" s="134"/>
      <c r="K299" s="134"/>
      <c r="L299" s="41"/>
      <c r="M299" s="41"/>
      <c r="N299" s="42"/>
      <c r="O299" s="43"/>
      <c r="P299" s="140"/>
      <c r="Q299" s="134"/>
      <c r="R299" s="134"/>
      <c r="S299" s="134"/>
      <c r="T299" s="134"/>
      <c r="U299" s="134"/>
      <c r="V299" s="134"/>
      <c r="W299" s="134"/>
      <c r="X299" s="134"/>
      <c r="Y299" s="134"/>
      <c r="Z299" s="134"/>
    </row>
    <row r="300" spans="1:26" ht="22.5" customHeight="1">
      <c r="A300" s="134"/>
      <c r="B300" s="134"/>
      <c r="C300" s="134"/>
      <c r="D300" s="134"/>
      <c r="E300" s="134"/>
      <c r="F300" s="134"/>
      <c r="G300" s="134"/>
      <c r="H300" s="134"/>
      <c r="I300" s="134"/>
      <c r="J300" s="134"/>
      <c r="K300" s="134"/>
      <c r="L300" s="41"/>
      <c r="M300" s="41"/>
      <c r="N300" s="42"/>
      <c r="O300" s="43"/>
      <c r="P300" s="140"/>
      <c r="Q300" s="134"/>
      <c r="R300" s="134"/>
      <c r="S300" s="134"/>
      <c r="T300" s="134"/>
      <c r="U300" s="134"/>
      <c r="V300" s="134"/>
      <c r="W300" s="134"/>
      <c r="X300" s="134"/>
      <c r="Y300" s="134"/>
      <c r="Z300" s="134"/>
    </row>
    <row r="301" spans="1:26" ht="22.5" customHeight="1">
      <c r="A301" s="134"/>
      <c r="B301" s="134"/>
      <c r="C301" s="134"/>
      <c r="D301" s="134"/>
      <c r="E301" s="134"/>
      <c r="F301" s="134"/>
      <c r="G301" s="134"/>
      <c r="H301" s="134"/>
      <c r="I301" s="134"/>
      <c r="J301" s="134"/>
      <c r="K301" s="134"/>
      <c r="L301" s="41"/>
      <c r="M301" s="41"/>
      <c r="N301" s="42"/>
      <c r="O301" s="43"/>
      <c r="P301" s="140"/>
      <c r="Q301" s="134"/>
      <c r="R301" s="134"/>
      <c r="S301" s="134"/>
      <c r="T301" s="134"/>
      <c r="U301" s="134"/>
      <c r="V301" s="134"/>
      <c r="W301" s="134"/>
      <c r="X301" s="134"/>
      <c r="Y301" s="134"/>
      <c r="Z301" s="134"/>
    </row>
    <row r="302" spans="1:26" ht="22.5" customHeight="1">
      <c r="A302" s="134"/>
      <c r="B302" s="134"/>
      <c r="C302" s="134"/>
      <c r="D302" s="134"/>
      <c r="E302" s="134"/>
      <c r="F302" s="134"/>
      <c r="G302" s="134"/>
      <c r="H302" s="134"/>
      <c r="I302" s="134"/>
      <c r="J302" s="134"/>
      <c r="K302" s="134"/>
      <c r="L302" s="41"/>
      <c r="M302" s="41"/>
      <c r="N302" s="42"/>
      <c r="O302" s="43"/>
      <c r="P302" s="140"/>
      <c r="Q302" s="134"/>
      <c r="R302" s="134"/>
      <c r="S302" s="134"/>
      <c r="T302" s="134"/>
      <c r="U302" s="134"/>
      <c r="V302" s="134"/>
      <c r="W302" s="134"/>
      <c r="X302" s="134"/>
      <c r="Y302" s="134"/>
      <c r="Z302" s="134"/>
    </row>
    <row r="303" spans="1:26" ht="22.5" customHeight="1">
      <c r="A303" s="134"/>
      <c r="B303" s="134"/>
      <c r="C303" s="134"/>
      <c r="D303" s="134"/>
      <c r="E303" s="134"/>
      <c r="F303" s="134"/>
      <c r="G303" s="134"/>
      <c r="H303" s="134"/>
      <c r="I303" s="134"/>
      <c r="J303" s="134"/>
      <c r="K303" s="134"/>
      <c r="L303" s="41"/>
      <c r="M303" s="41"/>
      <c r="N303" s="42"/>
      <c r="O303" s="43"/>
      <c r="P303" s="140"/>
      <c r="Q303" s="134"/>
      <c r="R303" s="134"/>
      <c r="S303" s="134"/>
      <c r="T303" s="134"/>
      <c r="U303" s="134"/>
      <c r="V303" s="134"/>
      <c r="W303" s="134"/>
      <c r="X303" s="134"/>
      <c r="Y303" s="134"/>
      <c r="Z303" s="134"/>
    </row>
    <row r="304" spans="1:26" ht="22.5" customHeight="1">
      <c r="A304" s="134"/>
      <c r="B304" s="134"/>
      <c r="C304" s="134"/>
      <c r="D304" s="134"/>
      <c r="E304" s="134"/>
      <c r="F304" s="134"/>
      <c r="G304" s="134"/>
      <c r="H304" s="134"/>
      <c r="I304" s="134"/>
      <c r="J304" s="134"/>
      <c r="K304" s="134"/>
      <c r="L304" s="41"/>
      <c r="M304" s="41"/>
      <c r="N304" s="42"/>
      <c r="O304" s="43"/>
      <c r="P304" s="140"/>
      <c r="Q304" s="134"/>
      <c r="R304" s="134"/>
      <c r="S304" s="134"/>
      <c r="T304" s="134"/>
      <c r="U304" s="134"/>
      <c r="V304" s="134"/>
      <c r="W304" s="134"/>
      <c r="X304" s="134"/>
      <c r="Y304" s="134"/>
      <c r="Z304" s="134"/>
    </row>
    <row r="305" spans="1:26" ht="22.5" customHeight="1">
      <c r="A305" s="134"/>
      <c r="B305" s="134"/>
      <c r="C305" s="134"/>
      <c r="D305" s="134"/>
      <c r="E305" s="134"/>
      <c r="F305" s="134"/>
      <c r="G305" s="134"/>
      <c r="H305" s="134"/>
      <c r="I305" s="134"/>
      <c r="J305" s="134"/>
      <c r="K305" s="134"/>
      <c r="L305" s="41"/>
      <c r="M305" s="41"/>
      <c r="N305" s="42"/>
      <c r="O305" s="43"/>
      <c r="P305" s="140"/>
      <c r="Q305" s="134"/>
      <c r="R305" s="134"/>
      <c r="S305" s="134"/>
      <c r="T305" s="134"/>
      <c r="U305" s="134"/>
      <c r="V305" s="134"/>
      <c r="W305" s="134"/>
      <c r="X305" s="134"/>
      <c r="Y305" s="134"/>
      <c r="Z305" s="134"/>
    </row>
    <row r="306" spans="1:26" ht="22.5" customHeight="1">
      <c r="A306" s="134"/>
      <c r="B306" s="134"/>
      <c r="C306" s="134"/>
      <c r="D306" s="134"/>
      <c r="E306" s="134"/>
      <c r="F306" s="134"/>
      <c r="G306" s="134"/>
      <c r="H306" s="134"/>
      <c r="I306" s="134"/>
      <c r="J306" s="134"/>
      <c r="K306" s="134"/>
      <c r="L306" s="41"/>
      <c r="M306" s="41"/>
      <c r="N306" s="42"/>
      <c r="O306" s="43"/>
      <c r="P306" s="140"/>
      <c r="Q306" s="134"/>
      <c r="R306" s="134"/>
      <c r="S306" s="134"/>
      <c r="T306" s="134"/>
      <c r="U306" s="134"/>
      <c r="V306" s="134"/>
      <c r="W306" s="134"/>
      <c r="X306" s="134"/>
      <c r="Y306" s="134"/>
      <c r="Z306" s="134"/>
    </row>
    <row r="307" spans="1:26" ht="22.5" customHeight="1">
      <c r="A307" s="134"/>
      <c r="B307" s="134"/>
      <c r="C307" s="134"/>
      <c r="D307" s="134"/>
      <c r="E307" s="134"/>
      <c r="F307" s="134"/>
      <c r="G307" s="134"/>
      <c r="H307" s="134"/>
      <c r="I307" s="134"/>
      <c r="J307" s="134"/>
      <c r="K307" s="134"/>
      <c r="L307" s="41"/>
      <c r="M307" s="41"/>
      <c r="N307" s="42"/>
      <c r="O307" s="43"/>
      <c r="P307" s="140"/>
      <c r="Q307" s="134"/>
      <c r="R307" s="134"/>
      <c r="S307" s="134"/>
      <c r="T307" s="134"/>
      <c r="U307" s="134"/>
      <c r="V307" s="134"/>
      <c r="W307" s="134"/>
      <c r="X307" s="134"/>
      <c r="Y307" s="134"/>
      <c r="Z307" s="134"/>
    </row>
    <row r="308" spans="1:26" ht="22.5" customHeight="1">
      <c r="A308" s="134"/>
      <c r="B308" s="134"/>
      <c r="C308" s="134"/>
      <c r="D308" s="134"/>
      <c r="E308" s="134"/>
      <c r="F308" s="134"/>
      <c r="G308" s="134"/>
      <c r="H308" s="134"/>
      <c r="I308" s="134"/>
      <c r="J308" s="134"/>
      <c r="K308" s="134"/>
      <c r="L308" s="41"/>
      <c r="M308" s="41"/>
      <c r="N308" s="42"/>
      <c r="O308" s="43"/>
      <c r="P308" s="140"/>
      <c r="Q308" s="134"/>
      <c r="R308" s="134"/>
      <c r="S308" s="134"/>
      <c r="T308" s="134"/>
      <c r="U308" s="134"/>
      <c r="V308" s="134"/>
      <c r="W308" s="134"/>
      <c r="X308" s="134"/>
      <c r="Y308" s="134"/>
      <c r="Z308" s="134"/>
    </row>
    <row r="309" spans="1:26" ht="22.5" customHeight="1">
      <c r="A309" s="134"/>
      <c r="B309" s="134"/>
      <c r="C309" s="134"/>
      <c r="D309" s="134"/>
      <c r="E309" s="134"/>
      <c r="F309" s="134"/>
      <c r="G309" s="134"/>
      <c r="H309" s="134"/>
      <c r="I309" s="134"/>
      <c r="J309" s="134"/>
      <c r="K309" s="134"/>
      <c r="L309" s="41"/>
      <c r="M309" s="41"/>
      <c r="N309" s="42"/>
      <c r="O309" s="43"/>
      <c r="P309" s="140"/>
      <c r="Q309" s="134"/>
      <c r="R309" s="134"/>
      <c r="S309" s="134"/>
      <c r="T309" s="134"/>
      <c r="U309" s="134"/>
      <c r="V309" s="134"/>
      <c r="W309" s="134"/>
      <c r="X309" s="134"/>
      <c r="Y309" s="134"/>
      <c r="Z309" s="134"/>
    </row>
    <row r="310" spans="1:26" ht="22.5" customHeight="1">
      <c r="A310" s="134"/>
      <c r="B310" s="134"/>
      <c r="C310" s="134"/>
      <c r="D310" s="134"/>
      <c r="E310" s="134"/>
      <c r="F310" s="134"/>
      <c r="G310" s="134"/>
      <c r="H310" s="134"/>
      <c r="I310" s="134"/>
      <c r="J310" s="134"/>
      <c r="K310" s="134"/>
      <c r="L310" s="41"/>
      <c r="M310" s="41"/>
      <c r="N310" s="42"/>
      <c r="O310" s="43"/>
      <c r="P310" s="140"/>
      <c r="Q310" s="134"/>
      <c r="R310" s="134"/>
      <c r="S310" s="134"/>
      <c r="T310" s="134"/>
      <c r="U310" s="134"/>
      <c r="V310" s="134"/>
      <c r="W310" s="134"/>
      <c r="X310" s="134"/>
      <c r="Y310" s="134"/>
      <c r="Z310" s="134"/>
    </row>
    <row r="311" spans="1:26" ht="22.5" customHeight="1">
      <c r="A311" s="134"/>
      <c r="B311" s="134"/>
      <c r="C311" s="134"/>
      <c r="D311" s="134"/>
      <c r="E311" s="134"/>
      <c r="F311" s="134"/>
      <c r="G311" s="134"/>
      <c r="H311" s="134"/>
      <c r="I311" s="134"/>
      <c r="J311" s="134"/>
      <c r="K311" s="134"/>
      <c r="L311" s="41"/>
      <c r="M311" s="41"/>
      <c r="N311" s="42"/>
      <c r="O311" s="43"/>
      <c r="P311" s="140"/>
      <c r="Q311" s="134"/>
      <c r="R311" s="134"/>
      <c r="S311" s="134"/>
      <c r="T311" s="134"/>
      <c r="U311" s="134"/>
      <c r="V311" s="134"/>
      <c r="W311" s="134"/>
      <c r="X311" s="134"/>
      <c r="Y311" s="134"/>
      <c r="Z311" s="134"/>
    </row>
    <row r="312" spans="1:26" ht="22.5" customHeight="1">
      <c r="A312" s="134"/>
      <c r="B312" s="134"/>
      <c r="C312" s="134"/>
      <c r="D312" s="134"/>
      <c r="E312" s="134"/>
      <c r="F312" s="134"/>
      <c r="G312" s="134"/>
      <c r="H312" s="134"/>
      <c r="I312" s="134"/>
      <c r="J312" s="134"/>
      <c r="K312" s="134"/>
      <c r="L312" s="41"/>
      <c r="M312" s="41"/>
      <c r="N312" s="42"/>
      <c r="O312" s="43"/>
      <c r="P312" s="140"/>
      <c r="Q312" s="134"/>
      <c r="R312" s="134"/>
      <c r="S312" s="134"/>
      <c r="T312" s="134"/>
      <c r="U312" s="134"/>
      <c r="V312" s="134"/>
      <c r="W312" s="134"/>
      <c r="X312" s="134"/>
      <c r="Y312" s="134"/>
      <c r="Z312" s="134"/>
    </row>
    <row r="313" spans="1:26" ht="22.5" customHeight="1">
      <c r="A313" s="134"/>
      <c r="B313" s="134"/>
      <c r="C313" s="134"/>
      <c r="D313" s="134"/>
      <c r="E313" s="134"/>
      <c r="F313" s="134"/>
      <c r="G313" s="134"/>
      <c r="H313" s="134"/>
      <c r="I313" s="134"/>
      <c r="J313" s="134"/>
      <c r="K313" s="134"/>
      <c r="L313" s="41"/>
      <c r="M313" s="41"/>
      <c r="N313" s="42"/>
      <c r="O313" s="43"/>
      <c r="P313" s="140"/>
      <c r="Q313" s="134"/>
      <c r="R313" s="134"/>
      <c r="S313" s="134"/>
      <c r="T313" s="134"/>
      <c r="U313" s="134"/>
      <c r="V313" s="134"/>
      <c r="W313" s="134"/>
      <c r="X313" s="134"/>
      <c r="Y313" s="134"/>
      <c r="Z313" s="134"/>
    </row>
    <row r="314" spans="1:26" ht="22.5" customHeight="1">
      <c r="A314" s="134"/>
      <c r="B314" s="134"/>
      <c r="C314" s="134"/>
      <c r="D314" s="134"/>
      <c r="E314" s="134"/>
      <c r="F314" s="134"/>
      <c r="G314" s="134"/>
      <c r="H314" s="134"/>
      <c r="I314" s="134"/>
      <c r="J314" s="134"/>
      <c r="K314" s="134"/>
      <c r="L314" s="41"/>
      <c r="M314" s="41"/>
      <c r="N314" s="42"/>
      <c r="O314" s="43"/>
      <c r="P314" s="140"/>
      <c r="Q314" s="134"/>
      <c r="R314" s="134"/>
      <c r="S314" s="134"/>
      <c r="T314" s="134"/>
      <c r="U314" s="134"/>
      <c r="V314" s="134"/>
      <c r="W314" s="134"/>
      <c r="X314" s="134"/>
      <c r="Y314" s="134"/>
      <c r="Z314" s="134"/>
    </row>
    <row r="315" spans="1:26" ht="22.5" customHeight="1">
      <c r="A315" s="134"/>
      <c r="B315" s="134"/>
      <c r="C315" s="134"/>
      <c r="D315" s="134"/>
      <c r="E315" s="134"/>
      <c r="F315" s="134"/>
      <c r="G315" s="134"/>
      <c r="H315" s="134"/>
      <c r="I315" s="134"/>
      <c r="J315" s="134"/>
      <c r="K315" s="134"/>
      <c r="L315" s="41"/>
      <c r="M315" s="41"/>
      <c r="N315" s="42"/>
      <c r="O315" s="43"/>
      <c r="P315" s="140"/>
      <c r="Q315" s="134"/>
      <c r="R315" s="134"/>
      <c r="S315" s="134"/>
      <c r="T315" s="134"/>
      <c r="U315" s="134"/>
      <c r="V315" s="134"/>
      <c r="W315" s="134"/>
      <c r="X315" s="134"/>
      <c r="Y315" s="134"/>
      <c r="Z315" s="134"/>
    </row>
    <row r="316" spans="1:26" ht="22.5" customHeight="1">
      <c r="A316" s="134"/>
      <c r="B316" s="134"/>
      <c r="C316" s="134"/>
      <c r="D316" s="134"/>
      <c r="E316" s="134"/>
      <c r="F316" s="134"/>
      <c r="G316" s="134"/>
      <c r="H316" s="134"/>
      <c r="I316" s="134"/>
      <c r="J316" s="134"/>
      <c r="K316" s="134"/>
      <c r="L316" s="41"/>
      <c r="M316" s="41"/>
      <c r="N316" s="42"/>
      <c r="O316" s="43"/>
      <c r="P316" s="140"/>
      <c r="Q316" s="134"/>
      <c r="R316" s="134"/>
      <c r="S316" s="134"/>
      <c r="T316" s="134"/>
      <c r="U316" s="134"/>
      <c r="V316" s="134"/>
      <c r="W316" s="134"/>
      <c r="X316" s="134"/>
      <c r="Y316" s="134"/>
      <c r="Z316" s="134"/>
    </row>
    <row r="317" spans="1:26" ht="22.5" customHeight="1">
      <c r="A317" s="134"/>
      <c r="B317" s="134"/>
      <c r="C317" s="134"/>
      <c r="D317" s="134"/>
      <c r="E317" s="134"/>
      <c r="F317" s="134"/>
      <c r="G317" s="134"/>
      <c r="H317" s="134"/>
      <c r="I317" s="134"/>
      <c r="J317" s="134"/>
      <c r="K317" s="134"/>
      <c r="L317" s="41"/>
      <c r="M317" s="41"/>
      <c r="N317" s="42"/>
      <c r="O317" s="43"/>
      <c r="P317" s="140"/>
      <c r="Q317" s="134"/>
      <c r="R317" s="134"/>
      <c r="S317" s="134"/>
      <c r="T317" s="134"/>
      <c r="U317" s="134"/>
      <c r="V317" s="134"/>
      <c r="W317" s="134"/>
      <c r="X317" s="134"/>
      <c r="Y317" s="134"/>
      <c r="Z317" s="134"/>
    </row>
    <row r="318" spans="1:26" ht="22.5" customHeight="1">
      <c r="A318" s="134"/>
      <c r="B318" s="134"/>
      <c r="C318" s="134"/>
      <c r="D318" s="134"/>
      <c r="E318" s="134"/>
      <c r="F318" s="134"/>
      <c r="G318" s="134"/>
      <c r="H318" s="134"/>
      <c r="I318" s="134"/>
      <c r="J318" s="134"/>
      <c r="K318" s="134"/>
      <c r="L318" s="41"/>
      <c r="M318" s="41"/>
      <c r="N318" s="42"/>
      <c r="O318" s="43"/>
      <c r="P318" s="140"/>
      <c r="Q318" s="134"/>
      <c r="R318" s="134"/>
      <c r="S318" s="134"/>
      <c r="T318" s="134"/>
      <c r="U318" s="134"/>
      <c r="V318" s="134"/>
      <c r="W318" s="134"/>
      <c r="X318" s="134"/>
      <c r="Y318" s="134"/>
      <c r="Z318" s="134"/>
    </row>
    <row r="319" spans="1:26" ht="22.5" customHeight="1">
      <c r="A319" s="134"/>
      <c r="B319" s="134"/>
      <c r="C319" s="134"/>
      <c r="D319" s="134"/>
      <c r="E319" s="134"/>
      <c r="F319" s="134"/>
      <c r="G319" s="134"/>
      <c r="H319" s="134"/>
      <c r="I319" s="134"/>
      <c r="J319" s="134"/>
      <c r="K319" s="134"/>
      <c r="L319" s="41"/>
      <c r="M319" s="41"/>
      <c r="N319" s="42"/>
      <c r="O319" s="43"/>
      <c r="P319" s="140"/>
      <c r="Q319" s="134"/>
      <c r="R319" s="134"/>
      <c r="S319" s="134"/>
      <c r="T319" s="134"/>
      <c r="U319" s="134"/>
      <c r="V319" s="134"/>
      <c r="W319" s="134"/>
      <c r="X319" s="134"/>
      <c r="Y319" s="134"/>
      <c r="Z319" s="134"/>
    </row>
    <row r="320" spans="1:26" ht="22.5" customHeight="1">
      <c r="A320" s="134"/>
      <c r="B320" s="134"/>
      <c r="C320" s="134"/>
      <c r="D320" s="134"/>
      <c r="E320" s="134"/>
      <c r="F320" s="134"/>
      <c r="G320" s="134"/>
      <c r="H320" s="134"/>
      <c r="I320" s="134"/>
      <c r="J320" s="134"/>
      <c r="K320" s="134"/>
      <c r="L320" s="41"/>
      <c r="M320" s="41"/>
      <c r="N320" s="42"/>
      <c r="O320" s="43"/>
      <c r="P320" s="140"/>
      <c r="Q320" s="134"/>
      <c r="R320" s="134"/>
      <c r="S320" s="134"/>
      <c r="T320" s="134"/>
      <c r="U320" s="134"/>
      <c r="V320" s="134"/>
      <c r="W320" s="134"/>
      <c r="X320" s="134"/>
      <c r="Y320" s="134"/>
      <c r="Z320" s="134"/>
    </row>
    <row r="321" spans="1:26" ht="22.5" customHeight="1">
      <c r="A321" s="134"/>
      <c r="B321" s="134"/>
      <c r="C321" s="134"/>
      <c r="D321" s="134"/>
      <c r="E321" s="134"/>
      <c r="F321" s="134"/>
      <c r="G321" s="134"/>
      <c r="H321" s="134"/>
      <c r="I321" s="134"/>
      <c r="J321" s="134"/>
      <c r="K321" s="134"/>
      <c r="L321" s="41"/>
      <c r="M321" s="41"/>
      <c r="N321" s="42"/>
      <c r="O321" s="43"/>
      <c r="P321" s="140"/>
      <c r="Q321" s="134"/>
      <c r="R321" s="134"/>
      <c r="S321" s="134"/>
      <c r="T321" s="134"/>
      <c r="U321" s="134"/>
      <c r="V321" s="134"/>
      <c r="W321" s="134"/>
      <c r="X321" s="134"/>
      <c r="Y321" s="134"/>
      <c r="Z321" s="134"/>
    </row>
    <row r="322" spans="1:26" ht="22.5" customHeight="1">
      <c r="A322" s="134"/>
      <c r="B322" s="134"/>
      <c r="C322" s="134"/>
      <c r="D322" s="134"/>
      <c r="E322" s="134"/>
      <c r="F322" s="134"/>
      <c r="G322" s="134"/>
      <c r="H322" s="134"/>
      <c r="I322" s="134"/>
      <c r="J322" s="134"/>
      <c r="K322" s="134"/>
      <c r="L322" s="41"/>
      <c r="M322" s="41"/>
      <c r="N322" s="42"/>
      <c r="O322" s="43"/>
      <c r="P322" s="140"/>
      <c r="Q322" s="134"/>
      <c r="R322" s="134"/>
      <c r="S322" s="134"/>
      <c r="T322" s="134"/>
      <c r="U322" s="134"/>
      <c r="V322" s="134"/>
      <c r="W322" s="134"/>
      <c r="X322" s="134"/>
      <c r="Y322" s="134"/>
      <c r="Z322" s="134"/>
    </row>
    <row r="323" spans="1:26" ht="22.5" customHeight="1">
      <c r="A323" s="134"/>
      <c r="B323" s="134"/>
      <c r="C323" s="134"/>
      <c r="D323" s="134"/>
      <c r="E323" s="134"/>
      <c r="F323" s="134"/>
      <c r="G323" s="134"/>
      <c r="H323" s="134"/>
      <c r="I323" s="134"/>
      <c r="J323" s="134"/>
      <c r="K323" s="134"/>
      <c r="L323" s="41"/>
      <c r="M323" s="41"/>
      <c r="N323" s="42"/>
      <c r="O323" s="43"/>
      <c r="P323" s="140"/>
      <c r="Q323" s="134"/>
      <c r="R323" s="134"/>
      <c r="S323" s="134"/>
      <c r="T323" s="134"/>
      <c r="U323" s="134"/>
      <c r="V323" s="134"/>
      <c r="W323" s="134"/>
      <c r="X323" s="134"/>
      <c r="Y323" s="134"/>
      <c r="Z323" s="134"/>
    </row>
    <row r="324" spans="1:26" ht="22.5" customHeight="1">
      <c r="A324" s="134"/>
      <c r="B324" s="134"/>
      <c r="C324" s="134"/>
      <c r="D324" s="134"/>
      <c r="E324" s="134"/>
      <c r="F324" s="134"/>
      <c r="G324" s="134"/>
      <c r="H324" s="134"/>
      <c r="I324" s="134"/>
      <c r="J324" s="134"/>
      <c r="K324" s="134"/>
      <c r="L324" s="41"/>
      <c r="M324" s="41"/>
      <c r="N324" s="42"/>
      <c r="O324" s="43"/>
      <c r="P324" s="140"/>
      <c r="Q324" s="134"/>
      <c r="R324" s="134"/>
      <c r="S324" s="134"/>
      <c r="T324" s="134"/>
      <c r="U324" s="134"/>
      <c r="V324" s="134"/>
      <c r="W324" s="134"/>
      <c r="X324" s="134"/>
      <c r="Y324" s="134"/>
      <c r="Z324" s="134"/>
    </row>
    <row r="325" spans="1:26" ht="22.5" customHeight="1">
      <c r="A325" s="134"/>
      <c r="B325" s="134"/>
      <c r="C325" s="134"/>
      <c r="D325" s="134"/>
      <c r="E325" s="134"/>
      <c r="F325" s="134"/>
      <c r="G325" s="134"/>
      <c r="H325" s="134"/>
      <c r="I325" s="134"/>
      <c r="J325" s="134"/>
      <c r="K325" s="134"/>
      <c r="L325" s="41"/>
      <c r="M325" s="41"/>
      <c r="N325" s="42"/>
      <c r="O325" s="43"/>
      <c r="P325" s="140"/>
      <c r="Q325" s="134"/>
      <c r="R325" s="134"/>
      <c r="S325" s="134"/>
      <c r="T325" s="134"/>
      <c r="U325" s="134"/>
      <c r="V325" s="134"/>
      <c r="W325" s="134"/>
      <c r="X325" s="134"/>
      <c r="Y325" s="134"/>
      <c r="Z325" s="134"/>
    </row>
    <row r="326" spans="1:26" ht="22.5" customHeight="1">
      <c r="A326" s="134"/>
      <c r="B326" s="134"/>
      <c r="C326" s="134"/>
      <c r="D326" s="134"/>
      <c r="E326" s="134"/>
      <c r="F326" s="134"/>
      <c r="G326" s="134"/>
      <c r="H326" s="134"/>
      <c r="I326" s="134"/>
      <c r="J326" s="134"/>
      <c r="K326" s="134"/>
      <c r="L326" s="41"/>
      <c r="M326" s="41"/>
      <c r="N326" s="42"/>
      <c r="O326" s="43"/>
      <c r="P326" s="140"/>
      <c r="Q326" s="134"/>
      <c r="R326" s="134"/>
      <c r="S326" s="134"/>
      <c r="T326" s="134"/>
      <c r="U326" s="134"/>
      <c r="V326" s="134"/>
      <c r="W326" s="134"/>
      <c r="X326" s="134"/>
      <c r="Y326" s="134"/>
      <c r="Z326" s="134"/>
    </row>
    <row r="327" spans="1:26" ht="22.5" customHeight="1">
      <c r="A327" s="134"/>
      <c r="B327" s="134"/>
      <c r="C327" s="134"/>
      <c r="D327" s="134"/>
      <c r="E327" s="134"/>
      <c r="F327" s="134"/>
      <c r="G327" s="134"/>
      <c r="H327" s="134"/>
      <c r="I327" s="134"/>
      <c r="J327" s="134"/>
      <c r="K327" s="134"/>
      <c r="L327" s="41"/>
      <c r="M327" s="41"/>
      <c r="N327" s="42"/>
      <c r="O327" s="43"/>
      <c r="P327" s="140"/>
      <c r="Q327" s="134"/>
      <c r="R327" s="134"/>
      <c r="S327" s="134"/>
      <c r="T327" s="134"/>
      <c r="U327" s="134"/>
      <c r="V327" s="134"/>
      <c r="W327" s="134"/>
      <c r="X327" s="134"/>
      <c r="Y327" s="134"/>
      <c r="Z327" s="134"/>
    </row>
    <row r="328" spans="1:26" ht="22.5" customHeight="1">
      <c r="A328" s="134"/>
      <c r="B328" s="134"/>
      <c r="C328" s="134"/>
      <c r="D328" s="134"/>
      <c r="E328" s="134"/>
      <c r="F328" s="134"/>
      <c r="G328" s="134"/>
      <c r="H328" s="134"/>
      <c r="I328" s="134"/>
      <c r="J328" s="134"/>
      <c r="K328" s="134"/>
      <c r="L328" s="41"/>
      <c r="M328" s="41"/>
      <c r="N328" s="42"/>
      <c r="O328" s="43"/>
      <c r="P328" s="140"/>
      <c r="Q328" s="134"/>
      <c r="R328" s="134"/>
      <c r="S328" s="134"/>
      <c r="T328" s="134"/>
      <c r="U328" s="134"/>
      <c r="V328" s="134"/>
      <c r="W328" s="134"/>
      <c r="X328" s="134"/>
      <c r="Y328" s="134"/>
      <c r="Z328" s="134"/>
    </row>
    <row r="329" spans="1:26" ht="22.5" customHeight="1">
      <c r="A329" s="134"/>
      <c r="B329" s="134"/>
      <c r="C329" s="134"/>
      <c r="D329" s="134"/>
      <c r="E329" s="134"/>
      <c r="F329" s="134"/>
      <c r="G329" s="134"/>
      <c r="H329" s="134"/>
      <c r="I329" s="134"/>
      <c r="J329" s="134"/>
      <c r="K329" s="134"/>
      <c r="L329" s="41"/>
      <c r="M329" s="41"/>
      <c r="N329" s="42"/>
      <c r="O329" s="43"/>
      <c r="P329" s="140"/>
      <c r="Q329" s="134"/>
      <c r="R329" s="134"/>
      <c r="S329" s="134"/>
      <c r="T329" s="134"/>
      <c r="U329" s="134"/>
      <c r="V329" s="134"/>
      <c r="W329" s="134"/>
      <c r="X329" s="134"/>
      <c r="Y329" s="134"/>
      <c r="Z329" s="134"/>
    </row>
    <row r="330" spans="1:26" ht="22.5" customHeight="1">
      <c r="A330" s="134"/>
      <c r="B330" s="134"/>
      <c r="C330" s="134"/>
      <c r="D330" s="134"/>
      <c r="E330" s="134"/>
      <c r="F330" s="134"/>
      <c r="G330" s="134"/>
      <c r="H330" s="134"/>
      <c r="I330" s="134"/>
      <c r="J330" s="134"/>
      <c r="K330" s="134"/>
      <c r="L330" s="41"/>
      <c r="M330" s="41"/>
      <c r="N330" s="42"/>
      <c r="O330" s="43"/>
      <c r="P330" s="140"/>
      <c r="Q330" s="134"/>
      <c r="R330" s="134"/>
      <c r="S330" s="134"/>
      <c r="T330" s="134"/>
      <c r="U330" s="134"/>
      <c r="V330" s="134"/>
      <c r="W330" s="134"/>
      <c r="X330" s="134"/>
      <c r="Y330" s="134"/>
      <c r="Z330" s="134"/>
    </row>
    <row r="331" spans="1:26" ht="22.5" customHeight="1">
      <c r="A331" s="134"/>
      <c r="B331" s="134"/>
      <c r="C331" s="134"/>
      <c r="D331" s="134"/>
      <c r="E331" s="134"/>
      <c r="F331" s="134"/>
      <c r="G331" s="134"/>
      <c r="H331" s="134"/>
      <c r="I331" s="134"/>
      <c r="J331" s="134"/>
      <c r="K331" s="134"/>
      <c r="L331" s="41"/>
      <c r="M331" s="41"/>
      <c r="N331" s="42"/>
      <c r="O331" s="43"/>
      <c r="P331" s="140"/>
      <c r="Q331" s="134"/>
      <c r="R331" s="134"/>
      <c r="S331" s="134"/>
      <c r="T331" s="134"/>
      <c r="U331" s="134"/>
      <c r="V331" s="134"/>
      <c r="W331" s="134"/>
      <c r="X331" s="134"/>
      <c r="Y331" s="134"/>
      <c r="Z331" s="134"/>
    </row>
    <row r="332" spans="1:26" ht="22.5" customHeight="1">
      <c r="A332" s="134"/>
      <c r="B332" s="134"/>
      <c r="C332" s="134"/>
      <c r="D332" s="134"/>
      <c r="E332" s="134"/>
      <c r="F332" s="134"/>
      <c r="G332" s="134"/>
      <c r="H332" s="134"/>
      <c r="I332" s="134"/>
      <c r="J332" s="134"/>
      <c r="K332" s="134"/>
      <c r="L332" s="41"/>
      <c r="M332" s="41"/>
      <c r="N332" s="42"/>
      <c r="O332" s="43"/>
      <c r="P332" s="140"/>
      <c r="Q332" s="134"/>
      <c r="R332" s="134"/>
      <c r="S332" s="134"/>
      <c r="T332" s="134"/>
      <c r="U332" s="134"/>
      <c r="V332" s="134"/>
      <c r="W332" s="134"/>
      <c r="X332" s="134"/>
      <c r="Y332" s="134"/>
      <c r="Z332" s="134"/>
    </row>
    <row r="333" spans="1:26" ht="22.5" customHeight="1">
      <c r="A333" s="134"/>
      <c r="B333" s="134"/>
      <c r="C333" s="134"/>
      <c r="D333" s="134"/>
      <c r="E333" s="134"/>
      <c r="F333" s="134"/>
      <c r="G333" s="134"/>
      <c r="H333" s="134"/>
      <c r="I333" s="134"/>
      <c r="J333" s="134"/>
      <c r="K333" s="134"/>
      <c r="L333" s="41"/>
      <c r="M333" s="41"/>
      <c r="N333" s="42"/>
      <c r="O333" s="43"/>
      <c r="P333" s="140"/>
      <c r="Q333" s="134"/>
      <c r="R333" s="134"/>
      <c r="S333" s="134"/>
      <c r="T333" s="134"/>
      <c r="U333" s="134"/>
      <c r="V333" s="134"/>
      <c r="W333" s="134"/>
      <c r="X333" s="134"/>
      <c r="Y333" s="134"/>
      <c r="Z333" s="134"/>
    </row>
    <row r="334" spans="1:26" ht="22.5" customHeight="1">
      <c r="A334" s="134"/>
      <c r="B334" s="134"/>
      <c r="C334" s="134"/>
      <c r="D334" s="134"/>
      <c r="E334" s="134"/>
      <c r="F334" s="134"/>
      <c r="G334" s="134"/>
      <c r="H334" s="134"/>
      <c r="I334" s="134"/>
      <c r="J334" s="134"/>
      <c r="K334" s="134"/>
      <c r="L334" s="41"/>
      <c r="M334" s="41"/>
      <c r="N334" s="42"/>
      <c r="O334" s="43"/>
      <c r="P334" s="140"/>
      <c r="Q334" s="134"/>
      <c r="R334" s="134"/>
      <c r="S334" s="134"/>
      <c r="T334" s="134"/>
      <c r="U334" s="134"/>
      <c r="V334" s="134"/>
      <c r="W334" s="134"/>
      <c r="X334" s="134"/>
      <c r="Y334" s="134"/>
      <c r="Z334" s="134"/>
    </row>
    <row r="335" spans="1:26" ht="22.5" customHeight="1">
      <c r="A335" s="134"/>
      <c r="B335" s="134"/>
      <c r="C335" s="134"/>
      <c r="D335" s="134"/>
      <c r="E335" s="134"/>
      <c r="F335" s="134"/>
      <c r="G335" s="134"/>
      <c r="H335" s="134"/>
      <c r="I335" s="134"/>
      <c r="J335" s="134"/>
      <c r="K335" s="134"/>
      <c r="L335" s="41"/>
      <c r="M335" s="41"/>
      <c r="N335" s="42"/>
      <c r="O335" s="43"/>
      <c r="P335" s="140"/>
      <c r="Q335" s="134"/>
      <c r="R335" s="134"/>
      <c r="S335" s="134"/>
      <c r="T335" s="134"/>
      <c r="U335" s="134"/>
      <c r="V335" s="134"/>
      <c r="W335" s="134"/>
      <c r="X335" s="134"/>
      <c r="Y335" s="134"/>
      <c r="Z335" s="134"/>
    </row>
    <row r="336" spans="1:26" ht="22.5" customHeight="1">
      <c r="A336" s="134"/>
      <c r="B336" s="134"/>
      <c r="C336" s="134"/>
      <c r="D336" s="134"/>
      <c r="E336" s="134"/>
      <c r="F336" s="134"/>
      <c r="G336" s="134"/>
      <c r="H336" s="134"/>
      <c r="I336" s="134"/>
      <c r="J336" s="134"/>
      <c r="K336" s="134"/>
      <c r="L336" s="41"/>
      <c r="M336" s="41"/>
      <c r="N336" s="42"/>
      <c r="O336" s="43"/>
      <c r="P336" s="140"/>
      <c r="Q336" s="134"/>
      <c r="R336" s="134"/>
      <c r="S336" s="134"/>
      <c r="T336" s="134"/>
      <c r="U336" s="134"/>
      <c r="V336" s="134"/>
      <c r="W336" s="134"/>
      <c r="X336" s="134"/>
      <c r="Y336" s="134"/>
      <c r="Z336" s="134"/>
    </row>
    <row r="337" spans="1:26" ht="22.5" customHeight="1">
      <c r="A337" s="134"/>
      <c r="B337" s="134"/>
      <c r="C337" s="134"/>
      <c r="D337" s="134"/>
      <c r="E337" s="134"/>
      <c r="F337" s="134"/>
      <c r="G337" s="134"/>
      <c r="H337" s="134"/>
      <c r="I337" s="134"/>
      <c r="J337" s="134"/>
      <c r="K337" s="134"/>
      <c r="L337" s="41"/>
      <c r="M337" s="41"/>
      <c r="N337" s="42"/>
      <c r="O337" s="43"/>
      <c r="P337" s="140"/>
      <c r="Q337" s="134"/>
      <c r="R337" s="134"/>
      <c r="S337" s="134"/>
      <c r="T337" s="134"/>
      <c r="U337" s="134"/>
      <c r="V337" s="134"/>
      <c r="W337" s="134"/>
      <c r="X337" s="134"/>
      <c r="Y337" s="134"/>
      <c r="Z337" s="134"/>
    </row>
    <row r="338" spans="1:26" ht="22.5" customHeight="1">
      <c r="A338" s="134"/>
      <c r="B338" s="134"/>
      <c r="C338" s="134"/>
      <c r="D338" s="134"/>
      <c r="E338" s="134"/>
      <c r="F338" s="134"/>
      <c r="G338" s="134"/>
      <c r="H338" s="134"/>
      <c r="I338" s="134"/>
      <c r="J338" s="134"/>
      <c r="K338" s="134"/>
      <c r="L338" s="41"/>
      <c r="M338" s="41"/>
      <c r="N338" s="42"/>
      <c r="O338" s="43"/>
      <c r="P338" s="140"/>
      <c r="Q338" s="134"/>
      <c r="R338" s="134"/>
      <c r="S338" s="134"/>
      <c r="T338" s="134"/>
      <c r="U338" s="134"/>
      <c r="V338" s="134"/>
      <c r="W338" s="134"/>
      <c r="X338" s="134"/>
      <c r="Y338" s="134"/>
      <c r="Z338" s="134"/>
    </row>
    <row r="339" spans="1:26" ht="22.5" customHeight="1">
      <c r="A339" s="134"/>
      <c r="B339" s="134"/>
      <c r="C339" s="134"/>
      <c r="D339" s="134"/>
      <c r="E339" s="134"/>
      <c r="F339" s="134"/>
      <c r="G339" s="134"/>
      <c r="H339" s="134"/>
      <c r="I339" s="134"/>
      <c r="J339" s="134"/>
      <c r="K339" s="134"/>
      <c r="L339" s="41"/>
      <c r="M339" s="41"/>
      <c r="N339" s="42"/>
      <c r="O339" s="43"/>
      <c r="P339" s="140"/>
      <c r="Q339" s="134"/>
      <c r="R339" s="134"/>
      <c r="S339" s="134"/>
      <c r="T339" s="134"/>
      <c r="U339" s="134"/>
      <c r="V339" s="134"/>
      <c r="W339" s="134"/>
      <c r="X339" s="134"/>
      <c r="Y339" s="134"/>
      <c r="Z339" s="134"/>
    </row>
    <row r="340" spans="1:26" ht="22.5" customHeight="1">
      <c r="A340" s="134"/>
      <c r="B340" s="134"/>
      <c r="C340" s="134"/>
      <c r="D340" s="134"/>
      <c r="E340" s="134"/>
      <c r="F340" s="134"/>
      <c r="G340" s="134"/>
      <c r="H340" s="134"/>
      <c r="I340" s="134"/>
      <c r="J340" s="134"/>
      <c r="K340" s="134"/>
      <c r="L340" s="41"/>
      <c r="M340" s="41"/>
      <c r="N340" s="42"/>
      <c r="O340" s="43"/>
      <c r="P340" s="140"/>
      <c r="Q340" s="134"/>
      <c r="R340" s="134"/>
      <c r="S340" s="134"/>
      <c r="T340" s="134"/>
      <c r="U340" s="134"/>
      <c r="V340" s="134"/>
      <c r="W340" s="134"/>
      <c r="X340" s="134"/>
      <c r="Y340" s="134"/>
      <c r="Z340" s="134"/>
    </row>
    <row r="341" spans="1:26" ht="22.5" customHeight="1">
      <c r="A341" s="134"/>
      <c r="B341" s="134"/>
      <c r="C341" s="134"/>
      <c r="D341" s="134"/>
      <c r="E341" s="134"/>
      <c r="F341" s="134"/>
      <c r="G341" s="134"/>
      <c r="H341" s="134"/>
      <c r="I341" s="134"/>
      <c r="J341" s="134"/>
      <c r="K341" s="134"/>
      <c r="L341" s="41"/>
      <c r="M341" s="41"/>
      <c r="N341" s="42"/>
      <c r="O341" s="43"/>
      <c r="P341" s="140"/>
      <c r="Q341" s="134"/>
      <c r="R341" s="134"/>
      <c r="S341" s="134"/>
      <c r="T341" s="134"/>
      <c r="U341" s="134"/>
      <c r="V341" s="134"/>
      <c r="W341" s="134"/>
      <c r="X341" s="134"/>
      <c r="Y341" s="134"/>
      <c r="Z341" s="134"/>
    </row>
    <row r="342" spans="1:26" ht="22.5" customHeight="1">
      <c r="A342" s="134"/>
      <c r="B342" s="134"/>
      <c r="C342" s="134"/>
      <c r="D342" s="134"/>
      <c r="E342" s="134"/>
      <c r="F342" s="134"/>
      <c r="G342" s="134"/>
      <c r="H342" s="134"/>
      <c r="I342" s="134"/>
      <c r="J342" s="134"/>
      <c r="K342" s="134"/>
      <c r="L342" s="41"/>
      <c r="M342" s="41"/>
      <c r="N342" s="42"/>
      <c r="O342" s="43"/>
      <c r="P342" s="140"/>
      <c r="Q342" s="134"/>
      <c r="R342" s="134"/>
      <c r="S342" s="134"/>
      <c r="T342" s="134"/>
      <c r="U342" s="134"/>
      <c r="V342" s="134"/>
      <c r="W342" s="134"/>
      <c r="X342" s="134"/>
      <c r="Y342" s="134"/>
      <c r="Z342" s="134"/>
    </row>
    <row r="343" spans="1:26" ht="22.5" customHeight="1">
      <c r="A343" s="134"/>
      <c r="B343" s="134"/>
      <c r="C343" s="134"/>
      <c r="D343" s="134"/>
      <c r="E343" s="134"/>
      <c r="F343" s="134"/>
      <c r="G343" s="134"/>
      <c r="H343" s="134"/>
      <c r="I343" s="134"/>
      <c r="J343" s="134"/>
      <c r="K343" s="134"/>
      <c r="L343" s="41"/>
      <c r="M343" s="41"/>
      <c r="N343" s="42"/>
      <c r="O343" s="43"/>
      <c r="P343" s="140"/>
      <c r="Q343" s="134"/>
      <c r="R343" s="134"/>
      <c r="S343" s="134"/>
      <c r="T343" s="134"/>
      <c r="U343" s="134"/>
      <c r="V343" s="134"/>
      <c r="W343" s="134"/>
      <c r="X343" s="134"/>
      <c r="Y343" s="134"/>
      <c r="Z343" s="134"/>
    </row>
    <row r="344" spans="1:26" ht="22.5" customHeight="1">
      <c r="A344" s="134"/>
      <c r="B344" s="134"/>
      <c r="C344" s="134"/>
      <c r="D344" s="134"/>
      <c r="E344" s="134"/>
      <c r="F344" s="134"/>
      <c r="G344" s="134"/>
      <c r="H344" s="134"/>
      <c r="I344" s="134"/>
      <c r="J344" s="134"/>
      <c r="K344" s="134"/>
      <c r="L344" s="41"/>
      <c r="M344" s="41"/>
      <c r="N344" s="42"/>
      <c r="O344" s="43"/>
      <c r="P344" s="140"/>
      <c r="Q344" s="134"/>
      <c r="R344" s="134"/>
      <c r="S344" s="134"/>
      <c r="T344" s="134"/>
      <c r="U344" s="134"/>
      <c r="V344" s="134"/>
      <c r="W344" s="134"/>
      <c r="X344" s="134"/>
      <c r="Y344" s="134"/>
      <c r="Z344" s="134"/>
    </row>
    <row r="345" spans="1:26" ht="22.5" customHeight="1">
      <c r="A345" s="134"/>
      <c r="B345" s="134"/>
      <c r="C345" s="134"/>
      <c r="D345" s="134"/>
      <c r="E345" s="134"/>
      <c r="F345" s="134"/>
      <c r="G345" s="134"/>
      <c r="H345" s="134"/>
      <c r="I345" s="134"/>
      <c r="J345" s="134"/>
      <c r="K345" s="134"/>
      <c r="L345" s="41"/>
      <c r="M345" s="41"/>
      <c r="N345" s="42"/>
      <c r="O345" s="43"/>
      <c r="P345" s="140"/>
      <c r="Q345" s="134"/>
      <c r="R345" s="134"/>
      <c r="S345" s="134"/>
      <c r="T345" s="134"/>
      <c r="U345" s="134"/>
      <c r="V345" s="134"/>
      <c r="W345" s="134"/>
      <c r="X345" s="134"/>
      <c r="Y345" s="134"/>
      <c r="Z345" s="134"/>
    </row>
    <row r="346" spans="1:26" ht="22.5" customHeight="1">
      <c r="A346" s="134"/>
      <c r="B346" s="134"/>
      <c r="C346" s="134"/>
      <c r="D346" s="134"/>
      <c r="E346" s="134"/>
      <c r="F346" s="134"/>
      <c r="G346" s="134"/>
      <c r="H346" s="134"/>
      <c r="I346" s="134"/>
      <c r="J346" s="134"/>
      <c r="K346" s="134"/>
      <c r="L346" s="41"/>
      <c r="M346" s="41"/>
      <c r="N346" s="42"/>
      <c r="O346" s="43"/>
      <c r="P346" s="140"/>
      <c r="Q346" s="134"/>
      <c r="R346" s="134"/>
      <c r="S346" s="134"/>
      <c r="T346" s="134"/>
      <c r="U346" s="134"/>
      <c r="V346" s="134"/>
      <c r="W346" s="134"/>
      <c r="X346" s="134"/>
      <c r="Y346" s="134"/>
      <c r="Z346" s="134"/>
    </row>
    <row r="347" spans="1:26" ht="22.5" customHeight="1">
      <c r="A347" s="134"/>
      <c r="B347" s="134"/>
      <c r="C347" s="134"/>
      <c r="D347" s="134"/>
      <c r="E347" s="134"/>
      <c r="F347" s="134"/>
      <c r="G347" s="134"/>
      <c r="H347" s="134"/>
      <c r="I347" s="134"/>
      <c r="J347" s="134"/>
      <c r="K347" s="134"/>
      <c r="L347" s="41"/>
      <c r="M347" s="41"/>
      <c r="N347" s="42"/>
      <c r="O347" s="43"/>
      <c r="P347" s="140"/>
      <c r="Q347" s="134"/>
      <c r="R347" s="134"/>
      <c r="S347" s="134"/>
      <c r="T347" s="134"/>
      <c r="U347" s="134"/>
      <c r="V347" s="134"/>
      <c r="W347" s="134"/>
      <c r="X347" s="134"/>
      <c r="Y347" s="134"/>
      <c r="Z347" s="134"/>
    </row>
    <row r="348" spans="1:26" ht="22.5" customHeight="1">
      <c r="A348" s="134"/>
      <c r="B348" s="134"/>
      <c r="C348" s="134"/>
      <c r="D348" s="134"/>
      <c r="E348" s="134"/>
      <c r="F348" s="134"/>
      <c r="G348" s="134"/>
      <c r="H348" s="134"/>
      <c r="I348" s="134"/>
      <c r="J348" s="134"/>
      <c r="K348" s="134"/>
      <c r="L348" s="41"/>
      <c r="M348" s="41"/>
      <c r="N348" s="42"/>
      <c r="O348" s="43"/>
      <c r="P348" s="140"/>
      <c r="Q348" s="134"/>
      <c r="R348" s="134"/>
      <c r="S348" s="134"/>
      <c r="T348" s="134"/>
      <c r="U348" s="134"/>
      <c r="V348" s="134"/>
      <c r="W348" s="134"/>
      <c r="X348" s="134"/>
      <c r="Y348" s="134"/>
      <c r="Z348" s="134"/>
    </row>
    <row r="349" spans="1:26" ht="22.5" customHeight="1">
      <c r="A349" s="134"/>
      <c r="B349" s="134"/>
      <c r="C349" s="134"/>
      <c r="D349" s="134"/>
      <c r="E349" s="134"/>
      <c r="F349" s="134"/>
      <c r="G349" s="134"/>
      <c r="H349" s="134"/>
      <c r="I349" s="134"/>
      <c r="J349" s="134"/>
      <c r="K349" s="134"/>
      <c r="L349" s="41"/>
      <c r="M349" s="41"/>
      <c r="N349" s="42"/>
      <c r="O349" s="43"/>
      <c r="P349" s="140"/>
      <c r="Q349" s="134"/>
      <c r="R349" s="134"/>
      <c r="S349" s="134"/>
      <c r="T349" s="134"/>
      <c r="U349" s="134"/>
      <c r="V349" s="134"/>
      <c r="W349" s="134"/>
      <c r="X349" s="134"/>
      <c r="Y349" s="134"/>
      <c r="Z349" s="134"/>
    </row>
    <row r="350" spans="1:26" ht="22.5" customHeight="1">
      <c r="A350" s="134"/>
      <c r="B350" s="134"/>
      <c r="C350" s="134"/>
      <c r="D350" s="134"/>
      <c r="E350" s="134"/>
      <c r="F350" s="134"/>
      <c r="G350" s="134"/>
      <c r="H350" s="134"/>
      <c r="I350" s="134"/>
      <c r="J350" s="134"/>
      <c r="K350" s="134"/>
      <c r="L350" s="41"/>
      <c r="M350" s="41"/>
      <c r="N350" s="42"/>
      <c r="O350" s="43"/>
      <c r="P350" s="140"/>
      <c r="Q350" s="134"/>
      <c r="R350" s="134"/>
      <c r="S350" s="134"/>
      <c r="T350" s="134"/>
      <c r="U350" s="134"/>
      <c r="V350" s="134"/>
      <c r="W350" s="134"/>
      <c r="X350" s="134"/>
      <c r="Y350" s="134"/>
      <c r="Z350" s="134"/>
    </row>
    <row r="351" spans="1:26" ht="22.5" customHeight="1">
      <c r="A351" s="134"/>
      <c r="B351" s="134"/>
      <c r="C351" s="134"/>
      <c r="D351" s="134"/>
      <c r="E351" s="134"/>
      <c r="F351" s="134"/>
      <c r="G351" s="134"/>
      <c r="H351" s="134"/>
      <c r="I351" s="134"/>
      <c r="J351" s="134"/>
      <c r="K351" s="134"/>
      <c r="L351" s="41"/>
      <c r="M351" s="41"/>
      <c r="N351" s="42"/>
      <c r="O351" s="43"/>
      <c r="P351" s="140"/>
      <c r="Q351" s="134"/>
      <c r="R351" s="134"/>
      <c r="S351" s="134"/>
      <c r="T351" s="134"/>
      <c r="U351" s="134"/>
      <c r="V351" s="134"/>
      <c r="W351" s="134"/>
      <c r="X351" s="134"/>
      <c r="Y351" s="134"/>
      <c r="Z351" s="134"/>
    </row>
    <row r="352" spans="1:26" ht="22.5" customHeight="1">
      <c r="A352" s="134"/>
      <c r="B352" s="134"/>
      <c r="C352" s="134"/>
      <c r="D352" s="134"/>
      <c r="E352" s="134"/>
      <c r="F352" s="134"/>
      <c r="G352" s="134"/>
      <c r="H352" s="134"/>
      <c r="I352" s="134"/>
      <c r="J352" s="134"/>
      <c r="K352" s="134"/>
      <c r="L352" s="41"/>
      <c r="M352" s="41"/>
      <c r="N352" s="42"/>
      <c r="O352" s="43"/>
      <c r="P352" s="140"/>
      <c r="Q352" s="134"/>
      <c r="R352" s="134"/>
      <c r="S352" s="134"/>
      <c r="T352" s="134"/>
      <c r="U352" s="134"/>
      <c r="V352" s="134"/>
      <c r="W352" s="134"/>
      <c r="X352" s="134"/>
      <c r="Y352" s="134"/>
      <c r="Z352" s="134"/>
    </row>
    <row r="353" spans="1:26" ht="22.5" customHeight="1">
      <c r="A353" s="134"/>
      <c r="B353" s="134"/>
      <c r="C353" s="134"/>
      <c r="D353" s="134"/>
      <c r="E353" s="134"/>
      <c r="F353" s="134"/>
      <c r="G353" s="134"/>
      <c r="H353" s="134"/>
      <c r="I353" s="134"/>
      <c r="J353" s="134"/>
      <c r="K353" s="134"/>
      <c r="L353" s="41"/>
      <c r="M353" s="41"/>
      <c r="N353" s="42"/>
      <c r="O353" s="43"/>
      <c r="P353" s="140"/>
      <c r="Q353" s="134"/>
      <c r="R353" s="134"/>
      <c r="S353" s="134"/>
      <c r="T353" s="134"/>
      <c r="U353" s="134"/>
      <c r="V353" s="134"/>
      <c r="W353" s="134"/>
      <c r="X353" s="134"/>
      <c r="Y353" s="134"/>
      <c r="Z353" s="134"/>
    </row>
    <row r="354" spans="1:26" ht="22.5" customHeight="1">
      <c r="A354" s="134"/>
      <c r="B354" s="134"/>
      <c r="C354" s="134"/>
      <c r="D354" s="134"/>
      <c r="E354" s="134"/>
      <c r="F354" s="134"/>
      <c r="G354" s="134"/>
      <c r="H354" s="134"/>
      <c r="I354" s="134"/>
      <c r="J354" s="134"/>
      <c r="K354" s="134"/>
      <c r="L354" s="41"/>
      <c r="M354" s="41"/>
      <c r="N354" s="42"/>
      <c r="O354" s="43"/>
      <c r="P354" s="140"/>
      <c r="Q354" s="134"/>
      <c r="R354" s="134"/>
      <c r="S354" s="134"/>
      <c r="T354" s="134"/>
      <c r="U354" s="134"/>
      <c r="V354" s="134"/>
      <c r="W354" s="134"/>
      <c r="X354" s="134"/>
      <c r="Y354" s="134"/>
      <c r="Z354" s="134"/>
    </row>
    <row r="355" spans="1:26" ht="22.5" customHeight="1">
      <c r="A355" s="134"/>
      <c r="B355" s="134"/>
      <c r="C355" s="134"/>
      <c r="D355" s="134"/>
      <c r="E355" s="134"/>
      <c r="F355" s="134"/>
      <c r="G355" s="134"/>
      <c r="H355" s="134"/>
      <c r="I355" s="134"/>
      <c r="J355" s="134"/>
      <c r="K355" s="134"/>
      <c r="L355" s="41"/>
      <c r="M355" s="41"/>
      <c r="N355" s="42"/>
      <c r="O355" s="43"/>
      <c r="P355" s="140"/>
      <c r="Q355" s="134"/>
      <c r="R355" s="134"/>
      <c r="S355" s="134"/>
      <c r="T355" s="134"/>
      <c r="U355" s="134"/>
      <c r="V355" s="134"/>
      <c r="W355" s="134"/>
      <c r="X355" s="134"/>
      <c r="Y355" s="134"/>
      <c r="Z355" s="134"/>
    </row>
    <row r="356" spans="1:26" ht="22.5" customHeight="1">
      <c r="A356" s="134"/>
      <c r="B356" s="134"/>
      <c r="C356" s="134"/>
      <c r="D356" s="134"/>
      <c r="E356" s="134"/>
      <c r="F356" s="134"/>
      <c r="G356" s="134"/>
      <c r="H356" s="134"/>
      <c r="I356" s="134"/>
      <c r="J356" s="134"/>
      <c r="K356" s="134"/>
      <c r="L356" s="41"/>
      <c r="M356" s="41"/>
      <c r="N356" s="42"/>
      <c r="O356" s="43"/>
      <c r="P356" s="140"/>
      <c r="Q356" s="134"/>
      <c r="R356" s="134"/>
      <c r="S356" s="134"/>
      <c r="T356" s="134"/>
      <c r="U356" s="134"/>
      <c r="V356" s="134"/>
      <c r="W356" s="134"/>
      <c r="X356" s="134"/>
      <c r="Y356" s="134"/>
      <c r="Z356" s="134"/>
    </row>
    <row r="357" spans="1:26" ht="22.5" customHeight="1">
      <c r="A357" s="134"/>
      <c r="B357" s="134"/>
      <c r="C357" s="134"/>
      <c r="D357" s="134"/>
      <c r="E357" s="134"/>
      <c r="F357" s="134"/>
      <c r="G357" s="134"/>
      <c r="H357" s="134"/>
      <c r="I357" s="134"/>
      <c r="J357" s="134"/>
      <c r="K357" s="134"/>
      <c r="L357" s="41"/>
      <c r="M357" s="41"/>
      <c r="N357" s="42"/>
      <c r="O357" s="43"/>
      <c r="P357" s="140"/>
      <c r="Q357" s="134"/>
      <c r="R357" s="134"/>
      <c r="S357" s="134"/>
      <c r="T357" s="134"/>
      <c r="U357" s="134"/>
      <c r="V357" s="134"/>
      <c r="W357" s="134"/>
      <c r="X357" s="134"/>
      <c r="Y357" s="134"/>
      <c r="Z357" s="134"/>
    </row>
    <row r="358" spans="1:26" ht="22.5" customHeight="1">
      <c r="A358" s="134"/>
      <c r="B358" s="134"/>
      <c r="C358" s="134"/>
      <c r="D358" s="134"/>
      <c r="E358" s="134"/>
      <c r="F358" s="134"/>
      <c r="G358" s="134"/>
      <c r="H358" s="134"/>
      <c r="I358" s="134"/>
      <c r="J358" s="134"/>
      <c r="K358" s="134"/>
      <c r="L358" s="41"/>
      <c r="M358" s="41"/>
      <c r="N358" s="42"/>
      <c r="O358" s="43"/>
      <c r="P358" s="140"/>
      <c r="Q358" s="134"/>
      <c r="R358" s="134"/>
      <c r="S358" s="134"/>
      <c r="T358" s="134"/>
      <c r="U358" s="134"/>
      <c r="V358" s="134"/>
      <c r="W358" s="134"/>
      <c r="X358" s="134"/>
      <c r="Y358" s="134"/>
      <c r="Z358" s="134"/>
    </row>
    <row r="359" spans="1:26" ht="22.5" customHeight="1">
      <c r="A359" s="134"/>
      <c r="B359" s="134"/>
      <c r="C359" s="134"/>
      <c r="D359" s="134"/>
      <c r="E359" s="134"/>
      <c r="F359" s="134"/>
      <c r="G359" s="134"/>
      <c r="H359" s="134"/>
      <c r="I359" s="134"/>
      <c r="J359" s="134"/>
      <c r="K359" s="134"/>
      <c r="L359" s="41"/>
      <c r="M359" s="41"/>
      <c r="N359" s="42"/>
      <c r="O359" s="43"/>
      <c r="P359" s="140"/>
      <c r="Q359" s="134"/>
      <c r="R359" s="134"/>
      <c r="S359" s="134"/>
      <c r="T359" s="134"/>
      <c r="U359" s="134"/>
      <c r="V359" s="134"/>
      <c r="W359" s="134"/>
      <c r="X359" s="134"/>
      <c r="Y359" s="134"/>
      <c r="Z359" s="134"/>
    </row>
    <row r="360" spans="1:26" ht="22.5" customHeight="1">
      <c r="A360" s="134"/>
      <c r="B360" s="134"/>
      <c r="C360" s="134"/>
      <c r="D360" s="134"/>
      <c r="E360" s="134"/>
      <c r="F360" s="134"/>
      <c r="G360" s="134"/>
      <c r="H360" s="134"/>
      <c r="I360" s="134"/>
      <c r="J360" s="134"/>
      <c r="K360" s="134"/>
      <c r="L360" s="41"/>
      <c r="M360" s="41"/>
      <c r="N360" s="42"/>
      <c r="O360" s="43"/>
      <c r="P360" s="140"/>
      <c r="Q360" s="134"/>
      <c r="R360" s="134"/>
      <c r="S360" s="134"/>
      <c r="T360" s="134"/>
      <c r="U360" s="134"/>
      <c r="V360" s="134"/>
      <c r="W360" s="134"/>
      <c r="X360" s="134"/>
      <c r="Y360" s="134"/>
      <c r="Z360" s="134"/>
    </row>
  </sheetData>
  <mergeCells count="286">
    <mergeCell ref="M102:M109"/>
    <mergeCell ref="N102:N109"/>
    <mergeCell ref="O102:O109"/>
    <mergeCell ref="P102:P109"/>
    <mergeCell ref="B102:B109"/>
    <mergeCell ref="I102:I109"/>
    <mergeCell ref="J102:J109"/>
    <mergeCell ref="O94:O101"/>
    <mergeCell ref="P94:P101"/>
    <mergeCell ref="I94:I101"/>
    <mergeCell ref="J94:J101"/>
    <mergeCell ref="K94:K101"/>
    <mergeCell ref="N94:N101"/>
    <mergeCell ref="O86:O93"/>
    <mergeCell ref="O83:O85"/>
    <mergeCell ref="P83:P85"/>
    <mergeCell ref="L94:L101"/>
    <mergeCell ref="M94:M101"/>
    <mergeCell ref="K86:K93"/>
    <mergeCell ref="L86:L93"/>
    <mergeCell ref="M86:M93"/>
    <mergeCell ref="N86:N93"/>
    <mergeCell ref="P86:P93"/>
    <mergeCell ref="H84:H85"/>
    <mergeCell ref="G83:I83"/>
    <mergeCell ref="J83:J85"/>
    <mergeCell ref="I84:I85"/>
    <mergeCell ref="K83:K85"/>
    <mergeCell ref="L83:L85"/>
    <mergeCell ref="M83:M85"/>
    <mergeCell ref="N83:N85"/>
    <mergeCell ref="B83:B85"/>
    <mergeCell ref="G84:G85"/>
    <mergeCell ref="E83:E85"/>
    <mergeCell ref="F83:F85"/>
    <mergeCell ref="C83:C85"/>
    <mergeCell ref="D83:D85"/>
    <mergeCell ref="B86:B93"/>
    <mergeCell ref="E86:E93"/>
    <mergeCell ref="F86:F93"/>
    <mergeCell ref="I86:I93"/>
    <mergeCell ref="J86:J93"/>
    <mergeCell ref="E102:E109"/>
    <mergeCell ref="F102:F109"/>
    <mergeCell ref="E94:E101"/>
    <mergeCell ref="F94:F101"/>
    <mergeCell ref="C86:C93"/>
    <mergeCell ref="D86:D93"/>
    <mergeCell ref="B94:B101"/>
    <mergeCell ref="C94:C101"/>
    <mergeCell ref="D94:D101"/>
    <mergeCell ref="I129:I136"/>
    <mergeCell ref="H119:H120"/>
    <mergeCell ref="J118:J120"/>
    <mergeCell ref="L129:L136"/>
    <mergeCell ref="M129:M136"/>
    <mergeCell ref="N129:N136"/>
    <mergeCell ref="O129:O136"/>
    <mergeCell ref="P129:P136"/>
    <mergeCell ref="J129:J136"/>
    <mergeCell ref="I110:I117"/>
    <mergeCell ref="J110:J117"/>
    <mergeCell ref="C102:C109"/>
    <mergeCell ref="D102:D109"/>
    <mergeCell ref="B121:B128"/>
    <mergeCell ref="C121:C128"/>
    <mergeCell ref="D121:D128"/>
    <mergeCell ref="E121:E128"/>
    <mergeCell ref="F121:F128"/>
    <mergeCell ref="I121:I128"/>
    <mergeCell ref="J121:J128"/>
    <mergeCell ref="G119:G120"/>
    <mergeCell ref="G118:I118"/>
    <mergeCell ref="B118:B120"/>
    <mergeCell ref="C118:C120"/>
    <mergeCell ref="D118:D120"/>
    <mergeCell ref="E118:E120"/>
    <mergeCell ref="F118:F120"/>
    <mergeCell ref="I119:I120"/>
    <mergeCell ref="I137:I144"/>
    <mergeCell ref="J137:J144"/>
    <mergeCell ref="B67:B74"/>
    <mergeCell ref="C67:C74"/>
    <mergeCell ref="D67:D74"/>
    <mergeCell ref="E67:E74"/>
    <mergeCell ref="F67:F74"/>
    <mergeCell ref="I67:I74"/>
    <mergeCell ref="J67:J74"/>
    <mergeCell ref="B129:B136"/>
    <mergeCell ref="C129:C136"/>
    <mergeCell ref="D129:D136"/>
    <mergeCell ref="E129:E136"/>
    <mergeCell ref="F129:F136"/>
    <mergeCell ref="B137:B144"/>
    <mergeCell ref="C137:C144"/>
    <mergeCell ref="D137:D144"/>
    <mergeCell ref="E137:E144"/>
    <mergeCell ref="F137:F144"/>
    <mergeCell ref="B110:B117"/>
    <mergeCell ref="C110:C117"/>
    <mergeCell ref="D110:D117"/>
    <mergeCell ref="E110:E117"/>
    <mergeCell ref="F110:F117"/>
    <mergeCell ref="B59:B66"/>
    <mergeCell ref="C59:C66"/>
    <mergeCell ref="D59:D66"/>
    <mergeCell ref="E59:E66"/>
    <mergeCell ref="F59:F66"/>
    <mergeCell ref="I59:I66"/>
    <mergeCell ref="J59:J66"/>
    <mergeCell ref="K75:K82"/>
    <mergeCell ref="K67:K74"/>
    <mergeCell ref="B75:B82"/>
    <mergeCell ref="C75:C82"/>
    <mergeCell ref="D75:D82"/>
    <mergeCell ref="E75:E82"/>
    <mergeCell ref="F75:F82"/>
    <mergeCell ref="I75:I82"/>
    <mergeCell ref="J75:J82"/>
    <mergeCell ref="M67:M74"/>
    <mergeCell ref="K43:K50"/>
    <mergeCell ref="K59:K66"/>
    <mergeCell ref="K51:K58"/>
    <mergeCell ref="O43:O50"/>
    <mergeCell ref="P43:P50"/>
    <mergeCell ref="O75:O82"/>
    <mergeCell ref="P75:P82"/>
    <mergeCell ref="O67:O74"/>
    <mergeCell ref="P67:P74"/>
    <mergeCell ref="O59:O66"/>
    <mergeCell ref="P59:P66"/>
    <mergeCell ref="O51:O58"/>
    <mergeCell ref="P51:P58"/>
    <mergeCell ref="L75:L82"/>
    <mergeCell ref="M75:M82"/>
    <mergeCell ref="N75:N82"/>
    <mergeCell ref="N67:N74"/>
    <mergeCell ref="N59:N66"/>
    <mergeCell ref="L59:L66"/>
    <mergeCell ref="L51:L58"/>
    <mergeCell ref="B40:B42"/>
    <mergeCell ref="C40:C42"/>
    <mergeCell ref="D40:D42"/>
    <mergeCell ref="B16:B23"/>
    <mergeCell ref="B13:B15"/>
    <mergeCell ref="C13:C15"/>
    <mergeCell ref="D13:D15"/>
    <mergeCell ref="C32:C39"/>
    <mergeCell ref="D32:D39"/>
    <mergeCell ref="B24:B31"/>
    <mergeCell ref="C24:C31"/>
    <mergeCell ref="D24:D31"/>
    <mergeCell ref="C16:C23"/>
    <mergeCell ref="D16:D23"/>
    <mergeCell ref="B32:B39"/>
    <mergeCell ref="B51:B58"/>
    <mergeCell ref="C51:C58"/>
    <mergeCell ref="D51:D58"/>
    <mergeCell ref="E51:E58"/>
    <mergeCell ref="F51:F58"/>
    <mergeCell ref="I51:I58"/>
    <mergeCell ref="J51:J58"/>
    <mergeCell ref="B43:B50"/>
    <mergeCell ref="C43:C50"/>
    <mergeCell ref="D43:D50"/>
    <mergeCell ref="E43:E50"/>
    <mergeCell ref="F43:F50"/>
    <mergeCell ref="I43:I50"/>
    <mergeCell ref="O110:O117"/>
    <mergeCell ref="L121:L128"/>
    <mergeCell ref="M32:M39"/>
    <mergeCell ref="N32:N39"/>
    <mergeCell ref="O32:O39"/>
    <mergeCell ref="P32:P39"/>
    <mergeCell ref="N118:N120"/>
    <mergeCell ref="O118:O120"/>
    <mergeCell ref="E24:E31"/>
    <mergeCell ref="F24:F31"/>
    <mergeCell ref="G41:G42"/>
    <mergeCell ref="J43:J50"/>
    <mergeCell ref="H41:H42"/>
    <mergeCell ref="G40:I40"/>
    <mergeCell ref="E40:E42"/>
    <mergeCell ref="F40:F42"/>
    <mergeCell ref="J40:J42"/>
    <mergeCell ref="M40:M42"/>
    <mergeCell ref="N40:N42"/>
    <mergeCell ref="O40:O42"/>
    <mergeCell ref="P40:P42"/>
    <mergeCell ref="I41:I42"/>
    <mergeCell ref="M43:M50"/>
    <mergeCell ref="N43:N50"/>
    <mergeCell ref="C10:K10"/>
    <mergeCell ref="C11:K11"/>
    <mergeCell ref="G13:I13"/>
    <mergeCell ref="G14:G15"/>
    <mergeCell ref="H14:H15"/>
    <mergeCell ref="I14:I15"/>
    <mergeCell ref="K32:K39"/>
    <mergeCell ref="I32:I39"/>
    <mergeCell ref="J32:J39"/>
    <mergeCell ref="I24:I31"/>
    <mergeCell ref="J24:J31"/>
    <mergeCell ref="I16:I23"/>
    <mergeCell ref="J16:J23"/>
    <mergeCell ref="J13:J15"/>
    <mergeCell ref="E32:E39"/>
    <mergeCell ref="F32:F39"/>
    <mergeCell ref="E16:E23"/>
    <mergeCell ref="F16:F23"/>
    <mergeCell ref="E13:E15"/>
    <mergeCell ref="F13:F15"/>
    <mergeCell ref="O153:O160"/>
    <mergeCell ref="O145:O152"/>
    <mergeCell ref="P145:P152"/>
    <mergeCell ref="O137:O144"/>
    <mergeCell ref="P137:P144"/>
    <mergeCell ref="M51:M58"/>
    <mergeCell ref="N51:N58"/>
    <mergeCell ref="P153:P160"/>
    <mergeCell ref="M153:M160"/>
    <mergeCell ref="N153:N160"/>
    <mergeCell ref="N121:N128"/>
    <mergeCell ref="P110:P117"/>
    <mergeCell ref="M59:M66"/>
    <mergeCell ref="M121:M128"/>
    <mergeCell ref="M145:M152"/>
    <mergeCell ref="N145:N152"/>
    <mergeCell ref="M137:M144"/>
    <mergeCell ref="N137:N144"/>
    <mergeCell ref="M110:M117"/>
    <mergeCell ref="O121:O128"/>
    <mergeCell ref="P121:P128"/>
    <mergeCell ref="M118:M120"/>
    <mergeCell ref="P118:P120"/>
    <mergeCell ref="N110:N117"/>
    <mergeCell ref="M13:M15"/>
    <mergeCell ref="K24:K31"/>
    <mergeCell ref="L16:L23"/>
    <mergeCell ref="M16:M23"/>
    <mergeCell ref="N16:N23"/>
    <mergeCell ref="P16:P23"/>
    <mergeCell ref="O13:O15"/>
    <mergeCell ref="P13:P15"/>
    <mergeCell ref="N13:N15"/>
    <mergeCell ref="N24:N31"/>
    <mergeCell ref="O24:O31"/>
    <mergeCell ref="P24:P31"/>
    <mergeCell ref="L13:L15"/>
    <mergeCell ref="L24:L31"/>
    <mergeCell ref="M24:M31"/>
    <mergeCell ref="L153:L160"/>
    <mergeCell ref="L145:L152"/>
    <mergeCell ref="K118:K120"/>
    <mergeCell ref="K110:K117"/>
    <mergeCell ref="K16:K23"/>
    <mergeCell ref="K13:K15"/>
    <mergeCell ref="K153:K160"/>
    <mergeCell ref="K121:K128"/>
    <mergeCell ref="K145:K152"/>
    <mergeCell ref="K137:K144"/>
    <mergeCell ref="K129:K136"/>
    <mergeCell ref="L137:L144"/>
    <mergeCell ref="L110:L117"/>
    <mergeCell ref="L118:L120"/>
    <mergeCell ref="L67:L74"/>
    <mergeCell ref="K102:K109"/>
    <mergeCell ref="L102:L109"/>
    <mergeCell ref="K40:K42"/>
    <mergeCell ref="L32:L39"/>
    <mergeCell ref="L40:L42"/>
    <mergeCell ref="L43:L50"/>
    <mergeCell ref="B153:B160"/>
    <mergeCell ref="C153:C160"/>
    <mergeCell ref="D153:D160"/>
    <mergeCell ref="E153:E160"/>
    <mergeCell ref="F153:F160"/>
    <mergeCell ref="I153:I160"/>
    <mergeCell ref="J153:J160"/>
    <mergeCell ref="B145:B152"/>
    <mergeCell ref="C145:C152"/>
    <mergeCell ref="D145:D152"/>
    <mergeCell ref="E145:E152"/>
    <mergeCell ref="F145:F152"/>
    <mergeCell ref="I145:I152"/>
    <mergeCell ref="J145:J152"/>
  </mergeCells>
  <dataValidations count="1">
    <dataValidation type="list" allowBlank="1" showErrorMessage="1" sqref="F16 J24 F24 F51 F32 J16 F43 J32 J153 J59 F59 J43 F67 J67 F75 J75 F86 J86 F94 F129 F102 J102 F110 J110 F121 J121 J51 J129 F137 J137 F145 J145 F153 J94" xr:uid="{E2D158B2-774A-4A9C-8342-9438BE9577BA}">
      <formula1>"1.0,2.0,3.0"</formula1>
    </dataValidation>
  </dataValidations>
  <pageMargins left="0.7" right="0.7" top="0.75" bottom="0.75" header="0" footer="0"/>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548DD4"/>
  </sheetPr>
  <dimension ref="A1:Z322"/>
  <sheetViews>
    <sheetView showGridLines="0" topLeftCell="A21" zoomScale="55" zoomScaleNormal="55" workbookViewId="0">
      <selection activeCell="I29" sqref="I29:I36"/>
    </sheetView>
  </sheetViews>
  <sheetFormatPr baseColWidth="10" defaultColWidth="14.453125" defaultRowHeight="15" customHeight="1"/>
  <cols>
    <col min="1" max="1" width="2.453125" customWidth="1"/>
    <col min="2" max="2" width="4.453125" hidden="1" customWidth="1"/>
    <col min="3" max="4" width="42.453125" customWidth="1"/>
    <col min="5" max="5" width="66" customWidth="1"/>
    <col min="6" max="6" width="7.453125" customWidth="1"/>
    <col min="7" max="7" width="3.453125" customWidth="1"/>
    <col min="8" max="8" width="38.26953125" customWidth="1"/>
    <col min="9" max="9" width="80.81640625" customWidth="1"/>
    <col min="10" max="10" width="7.453125" customWidth="1"/>
    <col min="11" max="11" width="26" customWidth="1"/>
    <col min="12" max="13" width="8" customWidth="1"/>
    <col min="14" max="14" width="12" customWidth="1"/>
    <col min="15" max="26" width="3.1796875" customWidth="1"/>
  </cols>
  <sheetData>
    <row r="1" spans="1:26" ht="9.75" customHeight="1">
      <c r="A1" s="134"/>
      <c r="B1" s="134"/>
      <c r="C1" s="134"/>
      <c r="D1" s="134"/>
      <c r="E1" s="134"/>
      <c r="F1" s="134"/>
      <c r="G1" s="134"/>
      <c r="H1" s="134"/>
      <c r="I1" s="134"/>
      <c r="J1" s="134"/>
      <c r="K1" s="134"/>
      <c r="L1" s="41"/>
      <c r="M1" s="41"/>
      <c r="N1" s="41"/>
      <c r="O1" s="135"/>
      <c r="P1" s="134"/>
      <c r="Q1" s="134"/>
      <c r="R1" s="134"/>
      <c r="S1" s="134"/>
      <c r="T1" s="134"/>
      <c r="U1" s="134"/>
      <c r="V1" s="134"/>
      <c r="W1" s="134"/>
      <c r="X1" s="134"/>
      <c r="Y1" s="134"/>
      <c r="Z1" s="134"/>
    </row>
    <row r="2" spans="1:26" ht="9.75" customHeight="1">
      <c r="A2" s="134"/>
      <c r="B2" s="134"/>
      <c r="C2" s="134"/>
      <c r="D2" s="134"/>
      <c r="E2" s="134"/>
      <c r="F2" s="134"/>
      <c r="G2" s="134"/>
      <c r="H2" s="134"/>
      <c r="I2" s="134"/>
      <c r="J2" s="134"/>
      <c r="K2" s="134"/>
      <c r="L2" s="41"/>
      <c r="M2" s="41"/>
      <c r="N2" s="41"/>
      <c r="O2" s="135"/>
      <c r="P2" s="134"/>
      <c r="Q2" s="134"/>
      <c r="R2" s="134"/>
      <c r="S2" s="134"/>
      <c r="T2" s="134"/>
      <c r="U2" s="134"/>
      <c r="V2" s="134"/>
      <c r="W2" s="134"/>
      <c r="X2" s="134"/>
      <c r="Y2" s="134"/>
      <c r="Z2" s="134"/>
    </row>
    <row r="3" spans="1:26" ht="9.75" customHeight="1">
      <c r="A3" s="134"/>
      <c r="B3" s="134"/>
      <c r="C3" s="134"/>
      <c r="D3" s="134"/>
      <c r="E3" s="134"/>
      <c r="F3" s="134"/>
      <c r="G3" s="134"/>
      <c r="H3" s="134"/>
      <c r="I3" s="134"/>
      <c r="J3" s="134"/>
      <c r="K3" s="134"/>
      <c r="L3" s="41"/>
      <c r="M3" s="41"/>
      <c r="N3" s="41"/>
      <c r="O3" s="135"/>
      <c r="P3" s="134"/>
      <c r="Q3" s="134"/>
      <c r="R3" s="134"/>
      <c r="S3" s="134"/>
      <c r="T3" s="134"/>
      <c r="U3" s="134"/>
      <c r="V3" s="134"/>
      <c r="W3" s="134"/>
      <c r="X3" s="134"/>
      <c r="Y3" s="134"/>
      <c r="Z3" s="134"/>
    </row>
    <row r="4" spans="1:26" ht="9.75" customHeight="1">
      <c r="A4" s="134"/>
      <c r="B4" s="134"/>
      <c r="C4" s="134"/>
      <c r="D4" s="134"/>
      <c r="E4" s="134"/>
      <c r="F4" s="134"/>
      <c r="G4" s="134"/>
      <c r="H4" s="134"/>
      <c r="I4" s="134"/>
      <c r="J4" s="134"/>
      <c r="K4" s="134"/>
      <c r="L4" s="41"/>
      <c r="M4" s="41"/>
      <c r="N4" s="41"/>
      <c r="O4" s="135"/>
      <c r="P4" s="134"/>
      <c r="Q4" s="134"/>
      <c r="R4" s="134"/>
      <c r="S4" s="134"/>
      <c r="T4" s="134"/>
      <c r="U4" s="134"/>
      <c r="V4" s="134"/>
      <c r="W4" s="134"/>
      <c r="X4" s="134"/>
      <c r="Y4" s="134"/>
      <c r="Z4" s="134"/>
    </row>
    <row r="5" spans="1:26" ht="9.75" customHeight="1">
      <c r="A5" s="134"/>
      <c r="B5" s="134"/>
      <c r="C5" s="134"/>
      <c r="D5" s="134"/>
      <c r="E5" s="134"/>
      <c r="F5" s="134"/>
      <c r="G5" s="134"/>
      <c r="H5" s="134"/>
      <c r="I5" s="134"/>
      <c r="J5" s="134"/>
      <c r="K5" s="134"/>
      <c r="L5" s="41"/>
      <c r="M5" s="41"/>
      <c r="N5" s="41"/>
      <c r="O5" s="135"/>
      <c r="P5" s="134"/>
      <c r="Q5" s="134"/>
      <c r="R5" s="134"/>
      <c r="S5" s="134"/>
      <c r="T5" s="134"/>
      <c r="U5" s="134"/>
      <c r="V5" s="134"/>
      <c r="W5" s="134"/>
      <c r="X5" s="134"/>
      <c r="Y5" s="134"/>
      <c r="Z5" s="134"/>
    </row>
    <row r="6" spans="1:26" ht="9.75" customHeight="1">
      <c r="A6" s="134"/>
      <c r="B6" s="134"/>
      <c r="C6" s="134"/>
      <c r="D6" s="134"/>
      <c r="E6" s="134"/>
      <c r="F6" s="134"/>
      <c r="G6" s="134"/>
      <c r="H6" s="134"/>
      <c r="I6" s="134"/>
      <c r="J6" s="134"/>
      <c r="K6" s="134"/>
      <c r="L6" s="41"/>
      <c r="M6" s="41"/>
      <c r="N6" s="41"/>
      <c r="O6" s="135"/>
      <c r="P6" s="134"/>
      <c r="Q6" s="134"/>
      <c r="R6" s="134"/>
      <c r="S6" s="134"/>
      <c r="T6" s="134"/>
      <c r="U6" s="134"/>
      <c r="V6" s="134"/>
      <c r="W6" s="134"/>
      <c r="X6" s="134"/>
      <c r="Y6" s="134"/>
      <c r="Z6" s="134"/>
    </row>
    <row r="7" spans="1:26" ht="9.75" customHeight="1">
      <c r="A7" s="134"/>
      <c r="B7" s="134"/>
      <c r="C7" s="134"/>
      <c r="D7" s="134"/>
      <c r="E7" s="134"/>
      <c r="F7" s="134"/>
      <c r="G7" s="134"/>
      <c r="H7" s="134"/>
      <c r="I7" s="134"/>
      <c r="J7" s="134"/>
      <c r="K7" s="134"/>
      <c r="L7" s="41"/>
      <c r="M7" s="41"/>
      <c r="N7" s="41"/>
      <c r="O7" s="135"/>
      <c r="P7" s="134"/>
      <c r="Q7" s="134"/>
      <c r="R7" s="134"/>
      <c r="S7" s="134"/>
      <c r="T7" s="134"/>
      <c r="U7" s="134"/>
      <c r="V7" s="134"/>
      <c r="W7" s="134"/>
      <c r="X7" s="134"/>
      <c r="Y7" s="134"/>
      <c r="Z7" s="134"/>
    </row>
    <row r="8" spans="1:26" ht="9.75" customHeight="1">
      <c r="A8" s="134"/>
      <c r="B8" s="134"/>
      <c r="C8" s="134"/>
      <c r="D8" s="134"/>
      <c r="E8" s="134"/>
      <c r="F8" s="134"/>
      <c r="G8" s="134"/>
      <c r="H8" s="134"/>
      <c r="I8" s="134"/>
      <c r="J8" s="134"/>
      <c r="K8" s="134"/>
      <c r="L8" s="41"/>
      <c r="M8" s="41"/>
      <c r="N8" s="41"/>
      <c r="O8" s="135"/>
      <c r="P8" s="134"/>
      <c r="Q8" s="134"/>
      <c r="R8" s="134"/>
      <c r="S8" s="134"/>
      <c r="T8" s="134"/>
      <c r="U8" s="134"/>
      <c r="V8" s="134"/>
      <c r="W8" s="134"/>
      <c r="X8" s="134"/>
      <c r="Y8" s="134"/>
      <c r="Z8" s="134"/>
    </row>
    <row r="9" spans="1:26" ht="9.75" customHeight="1">
      <c r="A9" s="134"/>
      <c r="B9" s="134"/>
      <c r="C9" s="134"/>
      <c r="D9" s="134"/>
      <c r="E9" s="134"/>
      <c r="F9" s="134"/>
      <c r="G9" s="134"/>
      <c r="H9" s="134"/>
      <c r="I9" s="134"/>
      <c r="J9" s="134"/>
      <c r="K9" s="134"/>
      <c r="L9" s="41"/>
      <c r="M9" s="41"/>
      <c r="N9" s="41"/>
      <c r="O9" s="135"/>
      <c r="P9" s="134"/>
      <c r="Q9" s="134"/>
      <c r="R9" s="134"/>
      <c r="S9" s="134"/>
      <c r="T9" s="134"/>
      <c r="U9" s="134"/>
      <c r="V9" s="134"/>
      <c r="W9" s="134"/>
      <c r="X9" s="134"/>
      <c r="Y9" s="134"/>
      <c r="Z9" s="134"/>
    </row>
    <row r="10" spans="1:26" ht="9.75" customHeight="1">
      <c r="A10" s="134"/>
      <c r="B10" s="134"/>
      <c r="C10" s="134"/>
      <c r="D10" s="134"/>
      <c r="E10" s="134"/>
      <c r="F10" s="134"/>
      <c r="G10" s="134"/>
      <c r="H10" s="134"/>
      <c r="I10" s="134"/>
      <c r="J10" s="134"/>
      <c r="K10" s="134"/>
      <c r="L10" s="41"/>
      <c r="M10" s="41"/>
      <c r="N10" s="41"/>
      <c r="O10" s="135"/>
      <c r="P10" s="134"/>
      <c r="Q10" s="134"/>
      <c r="R10" s="134"/>
      <c r="S10" s="134"/>
      <c r="T10" s="134"/>
      <c r="U10" s="134"/>
      <c r="V10" s="134"/>
      <c r="W10" s="134"/>
      <c r="X10" s="134"/>
      <c r="Y10" s="134"/>
      <c r="Z10" s="134"/>
    </row>
    <row r="11" spans="1:26" ht="9.75" customHeight="1">
      <c r="A11" s="134"/>
      <c r="B11" s="134"/>
      <c r="C11" s="134"/>
      <c r="D11" s="134"/>
      <c r="E11" s="134"/>
      <c r="F11" s="134"/>
      <c r="G11" s="134"/>
      <c r="H11" s="134"/>
      <c r="I11" s="134"/>
      <c r="J11" s="134"/>
      <c r="K11" s="134"/>
      <c r="L11" s="41"/>
      <c r="M11" s="41"/>
      <c r="N11" s="41"/>
      <c r="O11" s="135"/>
      <c r="P11" s="134"/>
      <c r="Q11" s="134"/>
      <c r="R11" s="134"/>
      <c r="S11" s="134"/>
      <c r="T11" s="134"/>
      <c r="U11" s="134"/>
      <c r="V11" s="134"/>
      <c r="W11" s="134"/>
      <c r="X11" s="134"/>
      <c r="Y11" s="134"/>
      <c r="Z11" s="134"/>
    </row>
    <row r="12" spans="1:26" ht="31.5" customHeight="1">
      <c r="A12" s="134"/>
      <c r="B12" s="134"/>
      <c r="C12" s="134"/>
      <c r="D12" s="134"/>
      <c r="E12" s="134"/>
      <c r="F12" s="134"/>
      <c r="G12" s="134"/>
      <c r="H12" s="134"/>
      <c r="I12" s="134"/>
      <c r="J12" s="134"/>
      <c r="K12" s="134"/>
      <c r="L12" s="41"/>
      <c r="M12" s="41"/>
      <c r="N12" s="41"/>
      <c r="O12" s="135"/>
      <c r="P12" s="134"/>
      <c r="Q12" s="134"/>
      <c r="R12" s="134"/>
      <c r="S12" s="134"/>
      <c r="T12" s="134"/>
      <c r="U12" s="134"/>
      <c r="V12" s="134"/>
      <c r="W12" s="134"/>
      <c r="X12" s="134"/>
      <c r="Y12" s="134"/>
      <c r="Z12" s="134"/>
    </row>
    <row r="13" spans="1:26" ht="24.75" customHeight="1">
      <c r="A13" s="134"/>
      <c r="B13" s="134"/>
      <c r="C13" s="134"/>
      <c r="D13" s="134"/>
      <c r="E13" s="134"/>
      <c r="F13" s="134"/>
      <c r="G13" s="134"/>
      <c r="H13" s="134"/>
      <c r="I13" s="134"/>
      <c r="J13" s="134"/>
      <c r="K13" s="134"/>
      <c r="L13" s="41"/>
      <c r="M13" s="41"/>
      <c r="N13" s="41"/>
      <c r="O13" s="135"/>
      <c r="P13" s="134"/>
      <c r="Q13" s="134"/>
      <c r="R13" s="134"/>
      <c r="S13" s="134"/>
      <c r="T13" s="134"/>
      <c r="U13" s="134"/>
      <c r="V13" s="134"/>
      <c r="W13" s="134"/>
      <c r="X13" s="134"/>
      <c r="Y13" s="134"/>
      <c r="Z13" s="134"/>
    </row>
    <row r="14" spans="1:26" ht="20.25" customHeight="1">
      <c r="A14" s="134"/>
      <c r="B14" s="134"/>
      <c r="C14" s="134"/>
      <c r="D14" s="134"/>
      <c r="E14" s="134"/>
      <c r="F14" s="134"/>
      <c r="G14" s="134"/>
      <c r="H14" s="134"/>
      <c r="I14" s="134"/>
      <c r="J14" s="134"/>
      <c r="K14" s="134"/>
      <c r="L14" s="41"/>
      <c r="M14" s="41"/>
      <c r="N14" s="41"/>
      <c r="O14" s="135"/>
      <c r="P14" s="134"/>
      <c r="Q14" s="134"/>
      <c r="R14" s="134"/>
      <c r="S14" s="134"/>
      <c r="T14" s="134"/>
      <c r="U14" s="134"/>
      <c r="V14" s="134"/>
      <c r="W14" s="134"/>
      <c r="X14" s="134"/>
      <c r="Y14" s="134"/>
      <c r="Z14" s="134"/>
    </row>
    <row r="15" spans="1:26" ht="19.5" customHeight="1">
      <c r="A15" s="134"/>
      <c r="B15" s="134"/>
      <c r="C15" s="142" t="s">
        <v>318</v>
      </c>
      <c r="D15" s="142"/>
      <c r="E15" s="142"/>
      <c r="F15" s="142"/>
      <c r="G15" s="142"/>
      <c r="H15" s="142"/>
      <c r="I15" s="142"/>
      <c r="J15" s="142"/>
      <c r="K15" s="142"/>
      <c r="L15" s="41"/>
      <c r="M15" s="41"/>
      <c r="N15" s="41"/>
      <c r="O15" s="135"/>
      <c r="P15" s="134"/>
      <c r="Q15" s="134"/>
      <c r="R15" s="134"/>
      <c r="S15" s="134"/>
      <c r="T15" s="134"/>
      <c r="U15" s="134"/>
      <c r="V15" s="134"/>
      <c r="W15" s="134"/>
      <c r="X15" s="134"/>
      <c r="Y15" s="134"/>
      <c r="Z15" s="134"/>
    </row>
    <row r="16" spans="1:26" ht="37.5" customHeight="1">
      <c r="A16" s="134"/>
      <c r="B16" s="134"/>
      <c r="C16" s="183" t="s">
        <v>319</v>
      </c>
      <c r="D16" s="183"/>
      <c r="E16" s="183"/>
      <c r="F16" s="183"/>
      <c r="G16" s="183"/>
      <c r="H16" s="183"/>
      <c r="I16" s="183"/>
      <c r="J16" s="183"/>
      <c r="K16" s="183"/>
      <c r="L16" s="41"/>
      <c r="M16" s="41"/>
      <c r="N16" s="41"/>
      <c r="O16" s="135"/>
      <c r="P16" s="134"/>
      <c r="Q16" s="134"/>
      <c r="R16" s="134"/>
      <c r="S16" s="134"/>
      <c r="T16" s="134"/>
      <c r="U16" s="134"/>
      <c r="V16" s="134"/>
      <c r="W16" s="134"/>
      <c r="X16" s="134"/>
      <c r="Y16" s="134"/>
      <c r="Z16" s="134"/>
    </row>
    <row r="17" spans="1:26" ht="9.75" customHeight="1">
      <c r="A17" s="134"/>
      <c r="B17" s="134"/>
      <c r="C17" s="139"/>
      <c r="D17" s="139"/>
      <c r="E17" s="134"/>
      <c r="F17" s="184"/>
      <c r="G17" s="134"/>
      <c r="H17" s="134"/>
      <c r="I17" s="134"/>
      <c r="J17" s="134"/>
      <c r="K17" s="134"/>
      <c r="L17" s="41"/>
      <c r="M17" s="41"/>
      <c r="N17" s="41"/>
      <c r="O17" s="135"/>
      <c r="P17" s="134"/>
      <c r="Q17" s="134"/>
      <c r="R17" s="134"/>
      <c r="S17" s="134"/>
      <c r="T17" s="134"/>
      <c r="U17" s="134"/>
      <c r="V17" s="134"/>
      <c r="W17" s="134"/>
      <c r="X17" s="134"/>
      <c r="Y17" s="134"/>
      <c r="Z17" s="134"/>
    </row>
    <row r="18" spans="1:26" ht="98">
      <c r="A18" s="134"/>
      <c r="B18" s="506" t="s">
        <v>111</v>
      </c>
      <c r="C18" s="44" t="s">
        <v>320</v>
      </c>
      <c r="D18" s="479" t="s">
        <v>8</v>
      </c>
      <c r="E18" s="479" t="s">
        <v>321</v>
      </c>
      <c r="F18" s="480" t="s">
        <v>238</v>
      </c>
      <c r="G18" s="508" t="s">
        <v>115</v>
      </c>
      <c r="H18" s="301"/>
      <c r="I18" s="360"/>
      <c r="J18" s="480" t="s">
        <v>322</v>
      </c>
      <c r="K18" s="483" t="s">
        <v>149</v>
      </c>
      <c r="L18" s="429"/>
      <c r="M18" s="429"/>
      <c r="N18" s="429"/>
      <c r="O18" s="135"/>
      <c r="P18" s="134"/>
      <c r="Q18" s="134"/>
      <c r="R18" s="134"/>
      <c r="S18" s="134"/>
      <c r="T18" s="134"/>
      <c r="U18" s="134"/>
      <c r="V18" s="134"/>
      <c r="W18" s="134"/>
      <c r="X18" s="134"/>
      <c r="Y18" s="134"/>
      <c r="Z18" s="134"/>
    </row>
    <row r="19" spans="1:26" ht="29.25" customHeight="1">
      <c r="A19" s="134"/>
      <c r="B19" s="505"/>
      <c r="C19" s="45"/>
      <c r="D19" s="347"/>
      <c r="E19" s="347"/>
      <c r="F19" s="347"/>
      <c r="G19" s="498" t="s">
        <v>13</v>
      </c>
      <c r="H19" s="481" t="s">
        <v>15</v>
      </c>
      <c r="I19" s="481" t="s">
        <v>257</v>
      </c>
      <c r="J19" s="347"/>
      <c r="K19" s="484"/>
      <c r="L19" s="304"/>
      <c r="M19" s="304"/>
      <c r="N19" s="304"/>
      <c r="O19" s="135"/>
      <c r="P19" s="134"/>
      <c r="Q19" s="134"/>
      <c r="R19" s="134"/>
      <c r="S19" s="134"/>
      <c r="T19" s="134"/>
      <c r="U19" s="134"/>
      <c r="V19" s="134"/>
      <c r="W19" s="134"/>
      <c r="X19" s="134"/>
      <c r="Y19" s="134"/>
      <c r="Z19" s="134"/>
    </row>
    <row r="20" spans="1:26" ht="14.5" thickBot="1">
      <c r="A20" s="134"/>
      <c r="B20" s="505"/>
      <c r="C20" s="46"/>
      <c r="D20" s="361"/>
      <c r="E20" s="361"/>
      <c r="F20" s="361"/>
      <c r="G20" s="361"/>
      <c r="H20" s="361"/>
      <c r="I20" s="361"/>
      <c r="J20" s="361"/>
      <c r="K20" s="485"/>
      <c r="L20" s="304"/>
      <c r="M20" s="304"/>
      <c r="N20" s="304"/>
      <c r="O20" s="135"/>
      <c r="P20" s="134"/>
      <c r="Q20" s="134"/>
      <c r="R20" s="134"/>
      <c r="S20" s="134"/>
      <c r="T20" s="134"/>
      <c r="U20" s="134"/>
      <c r="V20" s="134"/>
      <c r="W20" s="134"/>
      <c r="X20" s="134"/>
      <c r="Y20" s="134"/>
      <c r="Z20" s="134"/>
    </row>
    <row r="21" spans="1:26" ht="126" customHeight="1">
      <c r="A21" s="134"/>
      <c r="B21" s="376" t="str">
        <f>+LEFT(C21,4)</f>
        <v>10.1</v>
      </c>
      <c r="C21" s="492" t="s">
        <v>323</v>
      </c>
      <c r="D21" s="410" t="s">
        <v>293</v>
      </c>
      <c r="E21" s="379" t="s">
        <v>719</v>
      </c>
      <c r="F21" s="507">
        <v>3</v>
      </c>
      <c r="G21" s="193">
        <v>1</v>
      </c>
      <c r="H21" s="210" t="s">
        <v>324</v>
      </c>
      <c r="I21" s="391" t="s">
        <v>857</v>
      </c>
      <c r="J21" s="509">
        <v>2</v>
      </c>
      <c r="K21" s="375" t="str">
        <f>+IF(OR(ISBLANK(F21),ISBLANK(J21)),"",IF(OR(AND(F21=1,J21=1),AND(F21=1,J21=2),AND(F21=1,J21=3)),"Deficiencia de control mayor (diseño y ejecución)",IF(OR(AND(F21=2,J21=2),AND(F21=3,J21=1),AND(F21=3,J21=2),AND(F21=2,J21=1)),"Deficiencia de control (diseño o ejecución)",IF(AND(F21=2,J21=3),"Oportunidad de mejora","Mantenimiento del control"))))</f>
        <v>Deficiencia de control (diseño o ejecución)</v>
      </c>
      <c r="L21" s="327">
        <f>+IF(K21="",152,IF(K21="Deficiencia de control mayor (diseño y ejecución)",160,IF(K21="Deficiencia de control (diseño o ejecución)",180,IF(K21="Oportunidad de mejora",200,220))))</f>
        <v>180</v>
      </c>
      <c r="M21" s="432">
        <v>3.4569000000000001</v>
      </c>
      <c r="N21" s="432">
        <f>+L21+M21</f>
        <v>183.45689999999999</v>
      </c>
      <c r="O21" s="135"/>
      <c r="P21" s="134"/>
      <c r="Q21" s="134"/>
      <c r="R21" s="134"/>
      <c r="S21" s="134"/>
      <c r="T21" s="134"/>
      <c r="U21" s="134"/>
      <c r="V21" s="134"/>
      <c r="W21" s="134"/>
      <c r="X21" s="134"/>
      <c r="Y21" s="134"/>
      <c r="Z21" s="134"/>
    </row>
    <row r="22" spans="1:26" ht="104.15" customHeight="1">
      <c r="A22" s="134"/>
      <c r="B22" s="377"/>
      <c r="C22" s="493"/>
      <c r="D22" s="382"/>
      <c r="E22" s="367"/>
      <c r="F22" s="382"/>
      <c r="G22" s="194">
        <v>2</v>
      </c>
      <c r="H22" s="210" t="s">
        <v>325</v>
      </c>
      <c r="I22" s="351"/>
      <c r="J22" s="357"/>
      <c r="K22" s="344"/>
      <c r="L22" s="324"/>
      <c r="M22" s="304"/>
      <c r="N22" s="304"/>
      <c r="O22" s="135"/>
      <c r="P22" s="134"/>
      <c r="Q22" s="134"/>
      <c r="R22" s="134"/>
      <c r="S22" s="134"/>
      <c r="T22" s="134"/>
      <c r="U22" s="134"/>
      <c r="V22" s="134"/>
      <c r="W22" s="134"/>
      <c r="X22" s="134"/>
      <c r="Y22" s="134"/>
      <c r="Z22" s="134"/>
    </row>
    <row r="23" spans="1:26" ht="40" customHeight="1">
      <c r="A23" s="134"/>
      <c r="B23" s="377"/>
      <c r="C23" s="493"/>
      <c r="D23" s="382"/>
      <c r="E23" s="367"/>
      <c r="F23" s="382"/>
      <c r="G23" s="194">
        <v>3</v>
      </c>
      <c r="H23" s="210" t="s">
        <v>326</v>
      </c>
      <c r="I23" s="351"/>
      <c r="J23" s="357"/>
      <c r="K23" s="344"/>
      <c r="L23" s="324"/>
      <c r="M23" s="304"/>
      <c r="N23" s="304"/>
      <c r="O23" s="135"/>
      <c r="P23" s="134"/>
      <c r="Q23" s="134"/>
      <c r="R23" s="134"/>
      <c r="S23" s="134"/>
      <c r="T23" s="134"/>
      <c r="U23" s="134"/>
      <c r="V23" s="134"/>
      <c r="W23" s="134"/>
      <c r="X23" s="134"/>
      <c r="Y23" s="134"/>
      <c r="Z23" s="134"/>
    </row>
    <row r="24" spans="1:26" ht="47.25" customHeight="1">
      <c r="A24" s="134"/>
      <c r="B24" s="377"/>
      <c r="C24" s="493"/>
      <c r="D24" s="382"/>
      <c r="E24" s="367"/>
      <c r="F24" s="382"/>
      <c r="G24" s="194">
        <v>4</v>
      </c>
      <c r="H24" s="210" t="s">
        <v>327</v>
      </c>
      <c r="I24" s="351"/>
      <c r="J24" s="357"/>
      <c r="K24" s="344"/>
      <c r="L24" s="324"/>
      <c r="M24" s="304"/>
      <c r="N24" s="304"/>
      <c r="O24" s="135"/>
      <c r="P24" s="134"/>
      <c r="Q24" s="134"/>
      <c r="R24" s="134"/>
      <c r="S24" s="134"/>
      <c r="T24" s="134"/>
      <c r="U24" s="134"/>
      <c r="V24" s="134"/>
      <c r="W24" s="134"/>
      <c r="X24" s="134"/>
      <c r="Y24" s="134"/>
      <c r="Z24" s="134"/>
    </row>
    <row r="25" spans="1:26" ht="15.75" customHeight="1">
      <c r="A25" s="134"/>
      <c r="B25" s="377"/>
      <c r="C25" s="493"/>
      <c r="D25" s="382"/>
      <c r="E25" s="367"/>
      <c r="F25" s="382"/>
      <c r="G25" s="194">
        <v>5</v>
      </c>
      <c r="H25" s="243"/>
      <c r="I25" s="351"/>
      <c r="J25" s="357"/>
      <c r="K25" s="344"/>
      <c r="L25" s="324"/>
      <c r="M25" s="304"/>
      <c r="N25" s="304"/>
      <c r="O25" s="135"/>
      <c r="P25" s="134"/>
      <c r="Q25" s="134"/>
      <c r="R25" s="134"/>
      <c r="S25" s="134"/>
      <c r="T25" s="134"/>
      <c r="U25" s="134"/>
      <c r="V25" s="134"/>
      <c r="W25" s="134"/>
      <c r="X25" s="134"/>
      <c r="Y25" s="134"/>
      <c r="Z25" s="134"/>
    </row>
    <row r="26" spans="1:26" ht="15.75" customHeight="1">
      <c r="A26" s="134"/>
      <c r="B26" s="377"/>
      <c r="C26" s="493"/>
      <c r="D26" s="382"/>
      <c r="E26" s="367"/>
      <c r="F26" s="382"/>
      <c r="G26" s="194">
        <v>6</v>
      </c>
      <c r="H26" s="211"/>
      <c r="I26" s="351"/>
      <c r="J26" s="357"/>
      <c r="K26" s="344"/>
      <c r="L26" s="324"/>
      <c r="M26" s="304"/>
      <c r="N26" s="304"/>
      <c r="O26" s="135"/>
      <c r="P26" s="134"/>
      <c r="Q26" s="134"/>
      <c r="R26" s="134"/>
      <c r="S26" s="134"/>
      <c r="T26" s="134"/>
      <c r="U26" s="134"/>
      <c r="V26" s="134"/>
      <c r="W26" s="134"/>
      <c r="X26" s="134"/>
      <c r="Y26" s="134"/>
      <c r="Z26" s="134"/>
    </row>
    <row r="27" spans="1:26" ht="15.75" customHeight="1">
      <c r="A27" s="134"/>
      <c r="B27" s="377"/>
      <c r="C27" s="493"/>
      <c r="D27" s="382"/>
      <c r="E27" s="367"/>
      <c r="F27" s="382"/>
      <c r="G27" s="194">
        <v>7</v>
      </c>
      <c r="H27" s="211"/>
      <c r="I27" s="351"/>
      <c r="J27" s="357"/>
      <c r="K27" s="344"/>
      <c r="L27" s="324"/>
      <c r="M27" s="304"/>
      <c r="N27" s="304"/>
      <c r="O27" s="135"/>
      <c r="P27" s="134"/>
      <c r="Q27" s="134"/>
      <c r="R27" s="134"/>
      <c r="S27" s="134"/>
      <c r="T27" s="134"/>
      <c r="U27" s="134"/>
      <c r="V27" s="134"/>
      <c r="W27" s="134"/>
      <c r="X27" s="134"/>
      <c r="Y27" s="134"/>
      <c r="Z27" s="134"/>
    </row>
    <row r="28" spans="1:26" ht="14.5" thickBot="1">
      <c r="A28" s="134"/>
      <c r="B28" s="378"/>
      <c r="C28" s="494"/>
      <c r="D28" s="383"/>
      <c r="E28" s="368"/>
      <c r="F28" s="383"/>
      <c r="G28" s="196">
        <v>8</v>
      </c>
      <c r="H28" s="212"/>
      <c r="I28" s="352"/>
      <c r="J28" s="358"/>
      <c r="K28" s="345"/>
      <c r="L28" s="324"/>
      <c r="M28" s="304"/>
      <c r="N28" s="304"/>
      <c r="O28" s="135"/>
      <c r="P28" s="134"/>
      <c r="Q28" s="134"/>
      <c r="R28" s="134"/>
      <c r="S28" s="134"/>
      <c r="T28" s="134"/>
      <c r="U28" s="134"/>
      <c r="V28" s="134"/>
      <c r="W28" s="134"/>
      <c r="X28" s="134"/>
      <c r="Y28" s="134"/>
      <c r="Z28" s="134"/>
    </row>
    <row r="29" spans="1:26" ht="125.25" customHeight="1">
      <c r="A29" s="134"/>
      <c r="B29" s="376" t="str">
        <f>+LEFT(C29,4)</f>
        <v>10.2</v>
      </c>
      <c r="C29" s="492" t="s">
        <v>679</v>
      </c>
      <c r="D29" s="387" t="s">
        <v>293</v>
      </c>
      <c r="E29" s="350" t="s">
        <v>720</v>
      </c>
      <c r="F29" s="353">
        <v>3</v>
      </c>
      <c r="G29" s="205">
        <v>1</v>
      </c>
      <c r="H29" s="213" t="s">
        <v>328</v>
      </c>
      <c r="I29" s="350" t="s">
        <v>794</v>
      </c>
      <c r="J29" s="396">
        <v>3</v>
      </c>
      <c r="K29" s="343" t="str">
        <f>+IF(OR(ISBLANK(F29),ISBLANK(J29)),"",IF(OR(AND(F29=1,J29=1),AND(F29=1,J29=2),AND(F29=1,J29=3)),"Deficiencia de control mayor (diseño y ejecución)",IF(OR(AND(F29=2,J29=2),AND(F29=3,J29=1),AND(F29=3,J29=2),AND(F29=2,J29=1)),"Deficiencia de control (diseño o ejecución)",IF(AND(F29=2,J29=3),"Oportunidad de mejora","Mantenimiento del control"))))</f>
        <v>Mantenimiento del control</v>
      </c>
      <c r="L29" s="327">
        <f>+IF(K29="",152,IF(K29="Deficiencia de control mayor (diseño y ejecución)",160,IF(K29="Deficiencia de control (diseño o ejecución)",180,IF(K29="Oportunidad de mejora",200,220))))</f>
        <v>220</v>
      </c>
      <c r="M29" s="432">
        <v>3.5478000000000001</v>
      </c>
      <c r="N29" s="432">
        <f>+L29+M29</f>
        <v>223.5478</v>
      </c>
      <c r="O29" s="135"/>
      <c r="P29" s="134"/>
      <c r="Q29" s="134"/>
      <c r="R29" s="134"/>
      <c r="S29" s="134"/>
      <c r="T29" s="134"/>
      <c r="U29" s="134"/>
      <c r="V29" s="134"/>
      <c r="W29" s="134"/>
      <c r="X29" s="134"/>
      <c r="Y29" s="134"/>
      <c r="Z29" s="134"/>
    </row>
    <row r="30" spans="1:26" ht="59.25" customHeight="1">
      <c r="A30" s="134"/>
      <c r="B30" s="377"/>
      <c r="C30" s="493"/>
      <c r="D30" s="382"/>
      <c r="E30" s="351"/>
      <c r="F30" s="354"/>
      <c r="G30" s="206">
        <v>2</v>
      </c>
      <c r="H30" s="214" t="s">
        <v>329</v>
      </c>
      <c r="I30" s="351"/>
      <c r="J30" s="397"/>
      <c r="K30" s="344"/>
      <c r="L30" s="324"/>
      <c r="M30" s="304"/>
      <c r="N30" s="304"/>
      <c r="O30" s="135"/>
      <c r="P30" s="134"/>
      <c r="Q30" s="134"/>
      <c r="R30" s="134"/>
      <c r="S30" s="134"/>
      <c r="T30" s="134"/>
      <c r="U30" s="134"/>
      <c r="V30" s="134"/>
      <c r="W30" s="134"/>
      <c r="X30" s="134"/>
      <c r="Y30" s="134"/>
      <c r="Z30" s="134"/>
    </row>
    <row r="31" spans="1:26" ht="62.25" customHeight="1">
      <c r="A31" s="134"/>
      <c r="B31" s="377"/>
      <c r="C31" s="493"/>
      <c r="D31" s="382"/>
      <c r="E31" s="351"/>
      <c r="F31" s="354"/>
      <c r="G31" s="206">
        <v>3</v>
      </c>
      <c r="H31" s="214" t="s">
        <v>330</v>
      </c>
      <c r="I31" s="351"/>
      <c r="J31" s="397"/>
      <c r="K31" s="344"/>
      <c r="L31" s="324"/>
      <c r="M31" s="304"/>
      <c r="N31" s="304"/>
      <c r="O31" s="135"/>
      <c r="P31" s="134"/>
      <c r="Q31" s="134"/>
      <c r="R31" s="134"/>
      <c r="S31" s="134"/>
      <c r="T31" s="134"/>
      <c r="U31" s="134"/>
      <c r="V31" s="134"/>
      <c r="W31" s="134"/>
      <c r="X31" s="134"/>
      <c r="Y31" s="134"/>
      <c r="Z31" s="134"/>
    </row>
    <row r="32" spans="1:26" ht="21" customHeight="1">
      <c r="A32" s="134"/>
      <c r="B32" s="377"/>
      <c r="C32" s="493"/>
      <c r="D32" s="382"/>
      <c r="E32" s="351"/>
      <c r="F32" s="354"/>
      <c r="G32" s="206">
        <v>4</v>
      </c>
      <c r="H32" s="215"/>
      <c r="I32" s="351"/>
      <c r="J32" s="397"/>
      <c r="K32" s="344"/>
      <c r="L32" s="324"/>
      <c r="M32" s="304"/>
      <c r="N32" s="304"/>
      <c r="O32" s="135"/>
      <c r="P32" s="134"/>
      <c r="Q32" s="134"/>
      <c r="R32" s="134"/>
      <c r="S32" s="134"/>
      <c r="T32" s="134"/>
      <c r="U32" s="134"/>
      <c r="V32" s="134"/>
      <c r="W32" s="134"/>
      <c r="X32" s="134"/>
      <c r="Y32" s="134"/>
      <c r="Z32" s="134"/>
    </row>
    <row r="33" spans="1:26" ht="21" customHeight="1">
      <c r="A33" s="134"/>
      <c r="B33" s="377"/>
      <c r="C33" s="493"/>
      <c r="D33" s="382"/>
      <c r="E33" s="351"/>
      <c r="F33" s="354"/>
      <c r="G33" s="206">
        <v>5</v>
      </c>
      <c r="H33" s="215"/>
      <c r="I33" s="351"/>
      <c r="J33" s="397"/>
      <c r="K33" s="344"/>
      <c r="L33" s="324"/>
      <c r="M33" s="304"/>
      <c r="N33" s="304"/>
      <c r="O33" s="135"/>
      <c r="P33" s="134"/>
      <c r="Q33" s="134"/>
      <c r="R33" s="134"/>
      <c r="S33" s="134"/>
      <c r="T33" s="134"/>
      <c r="U33" s="134"/>
      <c r="V33" s="134"/>
      <c r="W33" s="134"/>
      <c r="X33" s="134"/>
      <c r="Y33" s="134"/>
      <c r="Z33" s="134"/>
    </row>
    <row r="34" spans="1:26" ht="21" customHeight="1">
      <c r="A34" s="134"/>
      <c r="B34" s="377"/>
      <c r="C34" s="493"/>
      <c r="D34" s="382"/>
      <c r="E34" s="351"/>
      <c r="F34" s="354"/>
      <c r="G34" s="206">
        <v>6</v>
      </c>
      <c r="H34" s="215"/>
      <c r="I34" s="351"/>
      <c r="J34" s="397"/>
      <c r="K34" s="344"/>
      <c r="L34" s="324"/>
      <c r="M34" s="304"/>
      <c r="N34" s="304"/>
      <c r="O34" s="135"/>
      <c r="P34" s="134"/>
      <c r="Q34" s="134"/>
      <c r="R34" s="134"/>
      <c r="S34" s="134"/>
      <c r="T34" s="134"/>
      <c r="U34" s="134"/>
      <c r="V34" s="134"/>
      <c r="W34" s="134"/>
      <c r="X34" s="134"/>
      <c r="Y34" s="134"/>
      <c r="Z34" s="134"/>
    </row>
    <row r="35" spans="1:26" ht="21" customHeight="1">
      <c r="A35" s="134"/>
      <c r="B35" s="377"/>
      <c r="C35" s="493"/>
      <c r="D35" s="382"/>
      <c r="E35" s="351"/>
      <c r="F35" s="354"/>
      <c r="G35" s="206">
        <v>7</v>
      </c>
      <c r="H35" s="215"/>
      <c r="I35" s="351"/>
      <c r="J35" s="397"/>
      <c r="K35" s="344"/>
      <c r="L35" s="324"/>
      <c r="M35" s="304"/>
      <c r="N35" s="304"/>
      <c r="O35" s="135"/>
      <c r="P35" s="134"/>
      <c r="Q35" s="134"/>
      <c r="R35" s="134"/>
      <c r="S35" s="134"/>
      <c r="T35" s="134"/>
      <c r="U35" s="134"/>
      <c r="V35" s="134"/>
      <c r="W35" s="134"/>
      <c r="X35" s="134"/>
      <c r="Y35" s="134"/>
      <c r="Z35" s="134"/>
    </row>
    <row r="36" spans="1:26" ht="284.25" customHeight="1" thickBot="1">
      <c r="A36" s="134"/>
      <c r="B36" s="378"/>
      <c r="C36" s="494"/>
      <c r="D36" s="383"/>
      <c r="E36" s="352"/>
      <c r="F36" s="355"/>
      <c r="G36" s="207">
        <v>8</v>
      </c>
      <c r="H36" s="216"/>
      <c r="I36" s="352"/>
      <c r="J36" s="398"/>
      <c r="K36" s="345"/>
      <c r="L36" s="324"/>
      <c r="M36" s="304"/>
      <c r="N36" s="304"/>
      <c r="O36" s="135"/>
      <c r="P36" s="134"/>
      <c r="Q36" s="134"/>
      <c r="R36" s="134"/>
      <c r="S36" s="134"/>
      <c r="T36" s="134"/>
      <c r="U36" s="134"/>
      <c r="V36" s="134"/>
      <c r="W36" s="134"/>
      <c r="X36" s="134"/>
      <c r="Y36" s="134"/>
      <c r="Z36" s="134"/>
    </row>
    <row r="37" spans="1:26" ht="82.5" customHeight="1">
      <c r="A37" s="134"/>
      <c r="B37" s="376" t="str">
        <f>+LEFT(C37,4)</f>
        <v>10.3</v>
      </c>
      <c r="C37" s="492" t="s">
        <v>331</v>
      </c>
      <c r="D37" s="387" t="s">
        <v>332</v>
      </c>
      <c r="E37" s="350" t="s">
        <v>735</v>
      </c>
      <c r="F37" s="353">
        <v>3</v>
      </c>
      <c r="G37" s="205">
        <v>1</v>
      </c>
      <c r="H37" s="213" t="s">
        <v>333</v>
      </c>
      <c r="I37" s="350" t="s">
        <v>887</v>
      </c>
      <c r="J37" s="353">
        <v>3</v>
      </c>
      <c r="K37" s="340" t="str">
        <f>+IF(OR(ISBLANK(F37),ISBLANK(J37)),"",IF(OR(AND(F37=1,J37=1),AND(F37=1,J37=2),AND(F37=1,J37=3)),"Deficiencia de control mayor (diseño y ejecución)",IF(OR(AND(F37=2,J37=2),AND(F37=3,J37=1),AND(F37=3,J37=2),AND(F37=2,J37=1)),"Deficiencia de control (diseño o ejecución)",IF(AND(F37=2,J37=3),"Oportunidad de mejora","Mantenimiento del control"))))</f>
        <v>Mantenimiento del control</v>
      </c>
      <c r="L37" s="327">
        <f>+IF(K37="",152,IF(K37="Deficiencia de control mayor (diseño y ejecución)",160,IF(K37="Deficiencia de control (diseño o ejecución)",180,IF(K37="Oportunidad de mejora",200,220))))</f>
        <v>220</v>
      </c>
      <c r="M37" s="432">
        <v>3.6457999999999999</v>
      </c>
      <c r="N37" s="432">
        <f>+L37+M37</f>
        <v>223.64580000000001</v>
      </c>
      <c r="O37" s="135"/>
      <c r="P37" s="134"/>
      <c r="Q37" s="134"/>
      <c r="R37" s="134"/>
      <c r="S37" s="134"/>
      <c r="T37" s="134"/>
      <c r="U37" s="134"/>
      <c r="V37" s="134"/>
      <c r="W37" s="134"/>
      <c r="X37" s="134"/>
      <c r="Y37" s="134"/>
      <c r="Z37" s="134"/>
    </row>
    <row r="38" spans="1:26" ht="78.75" customHeight="1">
      <c r="A38" s="134"/>
      <c r="B38" s="377"/>
      <c r="C38" s="493"/>
      <c r="D38" s="382"/>
      <c r="E38" s="351"/>
      <c r="F38" s="354"/>
      <c r="G38" s="206">
        <v>2</v>
      </c>
      <c r="H38" s="214" t="s">
        <v>734</v>
      </c>
      <c r="I38" s="351"/>
      <c r="J38" s="354"/>
      <c r="K38" s="341"/>
      <c r="L38" s="324"/>
      <c r="M38" s="304"/>
      <c r="N38" s="304"/>
      <c r="O38" s="135"/>
      <c r="P38" s="134"/>
      <c r="Q38" s="134"/>
      <c r="R38" s="134"/>
      <c r="S38" s="134"/>
      <c r="T38" s="134"/>
      <c r="U38" s="134"/>
      <c r="V38" s="134"/>
      <c r="W38" s="134"/>
      <c r="X38" s="134"/>
      <c r="Y38" s="134"/>
      <c r="Z38" s="134"/>
    </row>
    <row r="39" spans="1:26" ht="21" customHeight="1">
      <c r="A39" s="134"/>
      <c r="B39" s="377"/>
      <c r="C39" s="493"/>
      <c r="D39" s="382"/>
      <c r="E39" s="351"/>
      <c r="F39" s="354"/>
      <c r="G39" s="206">
        <v>3</v>
      </c>
      <c r="H39" s="215"/>
      <c r="I39" s="351"/>
      <c r="J39" s="354"/>
      <c r="K39" s="341"/>
      <c r="L39" s="324"/>
      <c r="M39" s="304"/>
      <c r="N39" s="304"/>
      <c r="O39" s="135"/>
      <c r="P39" s="134"/>
      <c r="Q39" s="134"/>
      <c r="R39" s="134"/>
      <c r="S39" s="134"/>
      <c r="T39" s="134"/>
      <c r="U39" s="134"/>
      <c r="V39" s="134"/>
      <c r="W39" s="134"/>
      <c r="X39" s="134"/>
      <c r="Y39" s="134"/>
      <c r="Z39" s="134"/>
    </row>
    <row r="40" spans="1:26" ht="21" customHeight="1">
      <c r="A40" s="134"/>
      <c r="B40" s="377"/>
      <c r="C40" s="493"/>
      <c r="D40" s="382"/>
      <c r="E40" s="351"/>
      <c r="F40" s="354"/>
      <c r="G40" s="206">
        <v>4</v>
      </c>
      <c r="H40" s="215"/>
      <c r="I40" s="351"/>
      <c r="J40" s="354"/>
      <c r="K40" s="341"/>
      <c r="L40" s="324"/>
      <c r="M40" s="304"/>
      <c r="N40" s="304"/>
      <c r="O40" s="135"/>
      <c r="P40" s="134"/>
      <c r="Q40" s="134"/>
      <c r="R40" s="134"/>
      <c r="S40" s="134"/>
      <c r="T40" s="134"/>
      <c r="U40" s="134"/>
      <c r="V40" s="134"/>
      <c r="W40" s="134"/>
      <c r="X40" s="134"/>
      <c r="Y40" s="134"/>
      <c r="Z40" s="134"/>
    </row>
    <row r="41" spans="1:26" ht="21" customHeight="1">
      <c r="A41" s="134"/>
      <c r="B41" s="377"/>
      <c r="C41" s="493"/>
      <c r="D41" s="382"/>
      <c r="E41" s="351"/>
      <c r="F41" s="354"/>
      <c r="G41" s="206">
        <v>5</v>
      </c>
      <c r="H41" s="215"/>
      <c r="I41" s="351"/>
      <c r="J41" s="354"/>
      <c r="K41" s="341"/>
      <c r="L41" s="324"/>
      <c r="M41" s="304"/>
      <c r="N41" s="304"/>
      <c r="O41" s="135"/>
      <c r="P41" s="134"/>
      <c r="Q41" s="134"/>
      <c r="R41" s="134"/>
      <c r="S41" s="134"/>
      <c r="T41" s="134"/>
      <c r="U41" s="134"/>
      <c r="V41" s="134"/>
      <c r="W41" s="134"/>
      <c r="X41" s="134"/>
      <c r="Y41" s="134"/>
      <c r="Z41" s="134"/>
    </row>
    <row r="42" spans="1:26" ht="21" customHeight="1">
      <c r="A42" s="134"/>
      <c r="B42" s="377"/>
      <c r="C42" s="493"/>
      <c r="D42" s="382"/>
      <c r="E42" s="351"/>
      <c r="F42" s="354"/>
      <c r="G42" s="206">
        <v>6</v>
      </c>
      <c r="H42" s="215"/>
      <c r="I42" s="351"/>
      <c r="J42" s="354"/>
      <c r="K42" s="341"/>
      <c r="L42" s="324"/>
      <c r="M42" s="304"/>
      <c r="N42" s="304"/>
      <c r="O42" s="135"/>
      <c r="P42" s="134"/>
      <c r="Q42" s="134"/>
      <c r="R42" s="134"/>
      <c r="S42" s="134"/>
      <c r="T42" s="134"/>
      <c r="U42" s="134"/>
      <c r="V42" s="134"/>
      <c r="W42" s="134"/>
      <c r="X42" s="134"/>
      <c r="Y42" s="134"/>
      <c r="Z42" s="134"/>
    </row>
    <row r="43" spans="1:26" ht="15.75" customHeight="1">
      <c r="A43" s="134"/>
      <c r="B43" s="377"/>
      <c r="C43" s="493"/>
      <c r="D43" s="382"/>
      <c r="E43" s="351"/>
      <c r="F43" s="354"/>
      <c r="G43" s="206">
        <v>7</v>
      </c>
      <c r="H43" s="215"/>
      <c r="I43" s="351"/>
      <c r="J43" s="354"/>
      <c r="K43" s="341"/>
      <c r="L43" s="324"/>
      <c r="M43" s="304"/>
      <c r="N43" s="304"/>
      <c r="O43" s="135"/>
      <c r="P43" s="134"/>
      <c r="Q43" s="134"/>
      <c r="R43" s="134"/>
      <c r="S43" s="134"/>
      <c r="T43" s="134"/>
      <c r="U43" s="134"/>
      <c r="V43" s="134"/>
      <c r="W43" s="134"/>
      <c r="X43" s="134"/>
      <c r="Y43" s="134"/>
      <c r="Z43" s="134"/>
    </row>
    <row r="44" spans="1:26" ht="90.75" customHeight="1" thickBot="1">
      <c r="A44" s="134"/>
      <c r="B44" s="378"/>
      <c r="C44" s="494"/>
      <c r="D44" s="383"/>
      <c r="E44" s="352"/>
      <c r="F44" s="355"/>
      <c r="G44" s="207">
        <v>8</v>
      </c>
      <c r="H44" s="216"/>
      <c r="I44" s="352"/>
      <c r="J44" s="355"/>
      <c r="K44" s="342"/>
      <c r="L44" s="324"/>
      <c r="M44" s="304"/>
      <c r="N44" s="304"/>
      <c r="O44" s="135"/>
      <c r="P44" s="134"/>
      <c r="Q44" s="134"/>
      <c r="R44" s="134"/>
      <c r="S44" s="134"/>
      <c r="T44" s="134"/>
      <c r="U44" s="134"/>
      <c r="V44" s="134"/>
      <c r="W44" s="134"/>
      <c r="X44" s="134"/>
      <c r="Y44" s="134"/>
      <c r="Z44" s="134"/>
    </row>
    <row r="45" spans="1:26" ht="57" customHeight="1">
      <c r="A45" s="134"/>
      <c r="B45" s="504"/>
      <c r="C45" s="44" t="s">
        <v>334</v>
      </c>
      <c r="D45" s="479" t="s">
        <v>8</v>
      </c>
      <c r="E45" s="479" t="s">
        <v>321</v>
      </c>
      <c r="F45" s="480" t="s">
        <v>238</v>
      </c>
      <c r="G45" s="508" t="s">
        <v>115</v>
      </c>
      <c r="H45" s="301"/>
      <c r="I45" s="301"/>
      <c r="J45" s="480" t="s">
        <v>322</v>
      </c>
      <c r="K45" s="483" t="s">
        <v>149</v>
      </c>
      <c r="L45" s="429"/>
      <c r="M45" s="429"/>
      <c r="N45" s="429"/>
      <c r="O45" s="135"/>
      <c r="P45" s="134"/>
      <c r="Q45" s="134"/>
      <c r="R45" s="134"/>
      <c r="S45" s="134"/>
      <c r="T45" s="134"/>
      <c r="U45" s="134"/>
      <c r="V45" s="134"/>
      <c r="W45" s="134"/>
      <c r="X45" s="134"/>
      <c r="Y45" s="134"/>
      <c r="Z45" s="134"/>
    </row>
    <row r="46" spans="1:26" ht="33" customHeight="1">
      <c r="A46" s="134"/>
      <c r="B46" s="505"/>
      <c r="C46" s="45"/>
      <c r="D46" s="347"/>
      <c r="E46" s="347"/>
      <c r="F46" s="347"/>
      <c r="G46" s="498" t="s">
        <v>13</v>
      </c>
      <c r="H46" s="481" t="s">
        <v>15</v>
      </c>
      <c r="I46" s="481" t="s">
        <v>257</v>
      </c>
      <c r="J46" s="347"/>
      <c r="K46" s="484"/>
      <c r="L46" s="304"/>
      <c r="M46" s="304"/>
      <c r="N46" s="304"/>
      <c r="O46" s="135"/>
      <c r="P46" s="134"/>
      <c r="Q46" s="134"/>
      <c r="R46" s="134"/>
      <c r="S46" s="134"/>
      <c r="T46" s="134"/>
      <c r="U46" s="134"/>
      <c r="V46" s="134"/>
      <c r="W46" s="134"/>
      <c r="X46" s="134"/>
      <c r="Y46" s="134"/>
      <c r="Z46" s="134"/>
    </row>
    <row r="47" spans="1:26" ht="54.75" customHeight="1" thickBot="1">
      <c r="A47" s="134"/>
      <c r="B47" s="505"/>
      <c r="C47" s="46"/>
      <c r="D47" s="361"/>
      <c r="E47" s="361"/>
      <c r="F47" s="361"/>
      <c r="G47" s="361"/>
      <c r="H47" s="361"/>
      <c r="I47" s="361"/>
      <c r="J47" s="361"/>
      <c r="K47" s="485"/>
      <c r="L47" s="304"/>
      <c r="M47" s="304"/>
      <c r="N47" s="304"/>
      <c r="O47" s="135"/>
      <c r="P47" s="134"/>
      <c r="Q47" s="134"/>
      <c r="R47" s="134"/>
      <c r="S47" s="134"/>
      <c r="T47" s="134"/>
      <c r="U47" s="134"/>
      <c r="V47" s="134"/>
      <c r="W47" s="134"/>
      <c r="X47" s="134"/>
      <c r="Y47" s="134"/>
      <c r="Z47" s="134"/>
    </row>
    <row r="48" spans="1:26" ht="115.5" customHeight="1">
      <c r="A48" s="134"/>
      <c r="B48" s="376" t="str">
        <f>+LEFT(C48,4)</f>
        <v>11.1</v>
      </c>
      <c r="C48" s="492" t="s">
        <v>335</v>
      </c>
      <c r="D48" s="387" t="s">
        <v>336</v>
      </c>
      <c r="E48" s="482" t="s">
        <v>888</v>
      </c>
      <c r="F48" s="396">
        <v>2</v>
      </c>
      <c r="G48" s="197">
        <v>1</v>
      </c>
      <c r="H48" s="213" t="s">
        <v>337</v>
      </c>
      <c r="I48" s="482" t="s">
        <v>889</v>
      </c>
      <c r="J48" s="356">
        <v>2</v>
      </c>
      <c r="K48" s="343" t="str">
        <f>+IF(OR(ISBLANK(F48),ISBLANK(J48)),"",IF(OR(AND(F48=1,J48=1),AND(F48=1,J48=2),AND(F48=1,J48=3)),"Deficiencia de control mayor (diseño y ejecución)",IF(OR(AND(F48=2,J48=2),AND(F48=3,J48=1),AND(F48=3,J48=2),AND(F48=2,J48=1)),"Deficiencia de control (diseño o ejecución)",IF(AND(F48=2,J48=3),"Oportunidad de mejora","Mantenimiento del control"))))</f>
        <v>Deficiencia de control (diseño o ejecución)</v>
      </c>
      <c r="L48" s="327">
        <f>+IF(K48="",152,IF(K48="Deficiencia de control mayor (diseño y ejecución)",160,IF(K48="Deficiencia de control (diseño o ejecución)",180,IF(K48="Oportunidad de mejora",200,220))))</f>
        <v>180</v>
      </c>
      <c r="M48" s="432">
        <v>3.7896000000000001</v>
      </c>
      <c r="N48" s="432">
        <f>+L48+M48</f>
        <v>183.78960000000001</v>
      </c>
      <c r="O48" s="135"/>
      <c r="P48" s="134"/>
      <c r="Q48" s="134"/>
      <c r="R48" s="134"/>
      <c r="S48" s="134"/>
      <c r="T48" s="134"/>
      <c r="U48" s="134"/>
      <c r="V48" s="134"/>
      <c r="W48" s="134"/>
      <c r="X48" s="134"/>
      <c r="Y48" s="134"/>
      <c r="Z48" s="134"/>
    </row>
    <row r="49" spans="1:26" ht="21" customHeight="1">
      <c r="A49" s="134"/>
      <c r="B49" s="377"/>
      <c r="C49" s="493"/>
      <c r="D49" s="382"/>
      <c r="E49" s="444"/>
      <c r="F49" s="499"/>
      <c r="G49" s="194">
        <v>2</v>
      </c>
      <c r="H49" s="275" t="s">
        <v>338</v>
      </c>
      <c r="I49" s="444"/>
      <c r="J49" s="357"/>
      <c r="K49" s="344"/>
      <c r="L49" s="324"/>
      <c r="M49" s="304"/>
      <c r="N49" s="304"/>
      <c r="O49" s="135"/>
      <c r="P49" s="134"/>
      <c r="Q49" s="134"/>
      <c r="R49" s="134"/>
      <c r="S49" s="134"/>
      <c r="T49" s="134"/>
      <c r="U49" s="134"/>
      <c r="V49" s="134"/>
      <c r="W49" s="134"/>
      <c r="X49" s="134"/>
      <c r="Y49" s="134"/>
      <c r="Z49" s="134"/>
    </row>
    <row r="50" spans="1:26" ht="21" customHeight="1">
      <c r="A50" s="134"/>
      <c r="B50" s="377"/>
      <c r="C50" s="493"/>
      <c r="D50" s="382"/>
      <c r="E50" s="444"/>
      <c r="F50" s="499"/>
      <c r="G50" s="194">
        <v>3</v>
      </c>
      <c r="H50" s="235" t="s">
        <v>339</v>
      </c>
      <c r="I50" s="444"/>
      <c r="J50" s="357"/>
      <c r="K50" s="344"/>
      <c r="L50" s="324"/>
      <c r="M50" s="304"/>
      <c r="N50" s="304"/>
      <c r="O50" s="135"/>
      <c r="P50" s="134"/>
      <c r="Q50" s="134"/>
      <c r="R50" s="134"/>
      <c r="S50" s="134"/>
      <c r="T50" s="134"/>
      <c r="U50" s="134"/>
      <c r="V50" s="134"/>
      <c r="W50" s="134"/>
      <c r="X50" s="134"/>
      <c r="Y50" s="134"/>
      <c r="Z50" s="134"/>
    </row>
    <row r="51" spans="1:26" ht="38.25" customHeight="1">
      <c r="A51" s="134"/>
      <c r="B51" s="377"/>
      <c r="C51" s="493"/>
      <c r="D51" s="382"/>
      <c r="E51" s="444"/>
      <c r="F51" s="499"/>
      <c r="G51" s="194">
        <v>4</v>
      </c>
      <c r="H51" s="214" t="s">
        <v>340</v>
      </c>
      <c r="I51" s="444"/>
      <c r="J51" s="357"/>
      <c r="K51" s="344"/>
      <c r="L51" s="324"/>
      <c r="M51" s="304"/>
      <c r="N51" s="304"/>
      <c r="O51" s="135"/>
      <c r="P51" s="134"/>
      <c r="Q51" s="134"/>
      <c r="R51" s="134"/>
      <c r="S51" s="134"/>
      <c r="T51" s="134"/>
      <c r="U51" s="134"/>
      <c r="V51" s="134"/>
      <c r="W51" s="134"/>
      <c r="X51" s="134"/>
      <c r="Y51" s="134"/>
      <c r="Z51" s="134"/>
    </row>
    <row r="52" spans="1:26" ht="21" customHeight="1">
      <c r="A52" s="134"/>
      <c r="B52" s="377"/>
      <c r="C52" s="493"/>
      <c r="D52" s="382"/>
      <c r="E52" s="444"/>
      <c r="F52" s="499"/>
      <c r="G52" s="194">
        <v>5</v>
      </c>
      <c r="H52" s="235" t="s">
        <v>341</v>
      </c>
      <c r="I52" s="444"/>
      <c r="J52" s="357"/>
      <c r="K52" s="344"/>
      <c r="L52" s="324"/>
      <c r="M52" s="304"/>
      <c r="N52" s="304"/>
      <c r="O52" s="135"/>
      <c r="P52" s="134"/>
      <c r="Q52" s="134"/>
      <c r="R52" s="134"/>
      <c r="S52" s="134"/>
      <c r="T52" s="134"/>
      <c r="U52" s="134"/>
      <c r="V52" s="134"/>
      <c r="W52" s="134"/>
      <c r="X52" s="134"/>
      <c r="Y52" s="134"/>
      <c r="Z52" s="134"/>
    </row>
    <row r="53" spans="1:26" ht="21" customHeight="1">
      <c r="A53" s="134"/>
      <c r="B53" s="377"/>
      <c r="C53" s="493"/>
      <c r="D53" s="382"/>
      <c r="E53" s="444"/>
      <c r="F53" s="499"/>
      <c r="G53" s="194">
        <v>6</v>
      </c>
      <c r="H53" s="235" t="s">
        <v>758</v>
      </c>
      <c r="I53" s="444"/>
      <c r="J53" s="357"/>
      <c r="K53" s="344"/>
      <c r="L53" s="324"/>
      <c r="M53" s="304"/>
      <c r="N53" s="304"/>
      <c r="O53" s="135"/>
      <c r="P53" s="134"/>
      <c r="Q53" s="134"/>
      <c r="R53" s="134"/>
      <c r="S53" s="134"/>
      <c r="T53" s="134"/>
      <c r="U53" s="134"/>
      <c r="V53" s="134"/>
      <c r="W53" s="134"/>
      <c r="X53" s="134"/>
      <c r="Y53" s="134"/>
      <c r="Z53" s="134"/>
    </row>
    <row r="54" spans="1:26" ht="83.5" customHeight="1">
      <c r="A54" s="134"/>
      <c r="B54" s="377"/>
      <c r="C54" s="493"/>
      <c r="D54" s="382"/>
      <c r="E54" s="444"/>
      <c r="F54" s="499"/>
      <c r="G54" s="194">
        <v>7</v>
      </c>
      <c r="H54" s="235" t="s">
        <v>890</v>
      </c>
      <c r="I54" s="444"/>
      <c r="J54" s="357"/>
      <c r="K54" s="344"/>
      <c r="L54" s="324"/>
      <c r="M54" s="304"/>
      <c r="N54" s="304"/>
      <c r="O54" s="135"/>
      <c r="P54" s="134"/>
      <c r="Q54" s="134"/>
      <c r="R54" s="134"/>
      <c r="S54" s="134"/>
      <c r="T54" s="134"/>
      <c r="U54" s="134"/>
      <c r="V54" s="134"/>
      <c r="W54" s="134"/>
      <c r="X54" s="134"/>
      <c r="Y54" s="134"/>
      <c r="Z54" s="134"/>
    </row>
    <row r="55" spans="1:26" ht="168" customHeight="1" thickBot="1">
      <c r="A55" s="134"/>
      <c r="B55" s="378"/>
      <c r="C55" s="494"/>
      <c r="D55" s="383"/>
      <c r="E55" s="445"/>
      <c r="F55" s="500"/>
      <c r="G55" s="196">
        <v>8</v>
      </c>
      <c r="H55" s="216"/>
      <c r="I55" s="445"/>
      <c r="J55" s="358"/>
      <c r="K55" s="345"/>
      <c r="L55" s="324"/>
      <c r="M55" s="304"/>
      <c r="N55" s="304"/>
      <c r="O55" s="135"/>
      <c r="P55" s="134"/>
      <c r="Q55" s="134"/>
      <c r="R55" s="134"/>
      <c r="S55" s="134"/>
      <c r="T55" s="134"/>
      <c r="U55" s="134"/>
      <c r="V55" s="134"/>
      <c r="W55" s="134"/>
      <c r="X55" s="134"/>
      <c r="Y55" s="134"/>
      <c r="Z55" s="134"/>
    </row>
    <row r="56" spans="1:26" ht="78.75" customHeight="1">
      <c r="A56" s="134"/>
      <c r="B56" s="376" t="str">
        <f>+LEFT(C56,4)</f>
        <v>11.2</v>
      </c>
      <c r="C56" s="492" t="s">
        <v>342</v>
      </c>
      <c r="D56" s="387" t="s">
        <v>336</v>
      </c>
      <c r="E56" s="366" t="s">
        <v>721</v>
      </c>
      <c r="F56" s="356">
        <v>3</v>
      </c>
      <c r="G56" s="197">
        <v>1</v>
      </c>
      <c r="H56" s="214" t="s">
        <v>343</v>
      </c>
      <c r="I56" s="350" t="s">
        <v>891</v>
      </c>
      <c r="J56" s="356">
        <v>2</v>
      </c>
      <c r="K56" s="343" t="str">
        <f>+IF(OR(ISBLANK(F56),ISBLANK(J56)),"",IF(OR(AND(F56=1,J56=1),AND(F56=1,J56=2),AND(F56=1,J56=3)),"Deficiencia de control mayor (diseño y ejecución)",IF(OR(AND(F56=2,J56=2),AND(F56=3,J56=1),AND(F56=3,J56=2),AND(F56=2,J56=1)),"Deficiencia de control (diseño o ejecución)",IF(AND(F56=2,J56=3),"Oportunidad de mejora","Mantenimiento del control"))))</f>
        <v>Deficiencia de control (diseño o ejecución)</v>
      </c>
      <c r="L56" s="327">
        <f>+IF(K56="",152,IF(K56="Deficiencia de control mayor (diseño y ejecución)",160,IF(K56="Deficiencia de control (diseño o ejecución)",180,IF(K56="Oportunidad de mejora",200,220))))</f>
        <v>180</v>
      </c>
      <c r="M56" s="432">
        <v>3.8456000000000001</v>
      </c>
      <c r="N56" s="432">
        <f>+L56+M56</f>
        <v>183.84559999999999</v>
      </c>
      <c r="O56" s="135"/>
      <c r="P56" s="134"/>
      <c r="Q56" s="134"/>
      <c r="R56" s="134"/>
      <c r="S56" s="134"/>
      <c r="T56" s="134"/>
      <c r="U56" s="134"/>
      <c r="V56" s="134"/>
      <c r="W56" s="134"/>
      <c r="X56" s="134"/>
      <c r="Y56" s="134"/>
      <c r="Z56" s="134"/>
    </row>
    <row r="57" spans="1:26" ht="24" customHeight="1">
      <c r="A57" s="134"/>
      <c r="B57" s="377"/>
      <c r="C57" s="493"/>
      <c r="D57" s="382"/>
      <c r="E57" s="367"/>
      <c r="F57" s="501"/>
      <c r="G57" s="194">
        <v>2</v>
      </c>
      <c r="H57" s="214" t="s">
        <v>344</v>
      </c>
      <c r="I57" s="351"/>
      <c r="J57" s="357"/>
      <c r="K57" s="344"/>
      <c r="L57" s="324"/>
      <c r="M57" s="304"/>
      <c r="N57" s="304"/>
      <c r="O57" s="135"/>
      <c r="P57" s="134"/>
      <c r="Q57" s="134"/>
      <c r="R57" s="134"/>
      <c r="S57" s="134"/>
      <c r="T57" s="134"/>
      <c r="U57" s="134"/>
      <c r="V57" s="134"/>
      <c r="W57" s="134"/>
      <c r="X57" s="134"/>
      <c r="Y57" s="134"/>
      <c r="Z57" s="134"/>
    </row>
    <row r="58" spans="1:26" ht="66.75" customHeight="1">
      <c r="A58" s="134"/>
      <c r="B58" s="377"/>
      <c r="C58" s="493"/>
      <c r="D58" s="382"/>
      <c r="E58" s="367"/>
      <c r="F58" s="501"/>
      <c r="G58" s="194">
        <v>3</v>
      </c>
      <c r="H58" s="267" t="s">
        <v>345</v>
      </c>
      <c r="I58" s="351"/>
      <c r="J58" s="357"/>
      <c r="K58" s="344"/>
      <c r="L58" s="324"/>
      <c r="M58" s="304"/>
      <c r="N58" s="304"/>
      <c r="O58" s="135"/>
      <c r="P58" s="134"/>
      <c r="Q58" s="134"/>
      <c r="R58" s="134"/>
      <c r="S58" s="134"/>
      <c r="T58" s="134"/>
      <c r="U58" s="134"/>
      <c r="V58" s="134"/>
      <c r="W58" s="134"/>
      <c r="X58" s="134"/>
      <c r="Y58" s="134"/>
      <c r="Z58" s="134"/>
    </row>
    <row r="59" spans="1:26" ht="82.5" customHeight="1">
      <c r="A59" s="134"/>
      <c r="B59" s="377"/>
      <c r="C59" s="493"/>
      <c r="D59" s="382"/>
      <c r="E59" s="367"/>
      <c r="F59" s="501"/>
      <c r="G59" s="194">
        <v>4</v>
      </c>
      <c r="H59" s="276" t="s">
        <v>346</v>
      </c>
      <c r="I59" s="351"/>
      <c r="J59" s="357"/>
      <c r="K59" s="344"/>
      <c r="L59" s="324"/>
      <c r="M59" s="304"/>
      <c r="N59" s="304"/>
      <c r="O59" s="135"/>
      <c r="P59" s="134"/>
      <c r="Q59" s="134"/>
      <c r="R59" s="134"/>
      <c r="S59" s="134"/>
      <c r="T59" s="134"/>
      <c r="U59" s="134"/>
      <c r="V59" s="134"/>
      <c r="W59" s="134"/>
      <c r="X59" s="134"/>
      <c r="Y59" s="134"/>
      <c r="Z59" s="134"/>
    </row>
    <row r="60" spans="1:26" ht="21.75" customHeight="1">
      <c r="A60" s="134"/>
      <c r="B60" s="377"/>
      <c r="C60" s="493"/>
      <c r="D60" s="382"/>
      <c r="E60" s="367"/>
      <c r="F60" s="501"/>
      <c r="G60" s="194">
        <v>5</v>
      </c>
      <c r="H60" s="267" t="s">
        <v>892</v>
      </c>
      <c r="I60" s="351"/>
      <c r="J60" s="357"/>
      <c r="K60" s="344"/>
      <c r="L60" s="324"/>
      <c r="M60" s="304"/>
      <c r="N60" s="304"/>
      <c r="O60" s="135"/>
      <c r="P60" s="134"/>
      <c r="Q60" s="134"/>
      <c r="R60" s="134"/>
      <c r="S60" s="134"/>
      <c r="T60" s="134"/>
      <c r="U60" s="134"/>
      <c r="V60" s="134"/>
      <c r="W60" s="134"/>
      <c r="X60" s="134"/>
      <c r="Y60" s="134"/>
      <c r="Z60" s="134"/>
    </row>
    <row r="61" spans="1:26" ht="21.75" customHeight="1">
      <c r="A61" s="134"/>
      <c r="B61" s="377"/>
      <c r="C61" s="493"/>
      <c r="D61" s="382"/>
      <c r="E61" s="367"/>
      <c r="F61" s="501"/>
      <c r="G61" s="194">
        <v>6</v>
      </c>
      <c r="H61" s="235" t="s">
        <v>830</v>
      </c>
      <c r="I61" s="351"/>
      <c r="J61" s="357"/>
      <c r="K61" s="344"/>
      <c r="L61" s="324"/>
      <c r="M61" s="304"/>
      <c r="N61" s="304"/>
      <c r="O61" s="135"/>
      <c r="P61" s="134"/>
      <c r="Q61" s="134"/>
      <c r="R61" s="134"/>
      <c r="S61" s="134"/>
      <c r="T61" s="134"/>
      <c r="U61" s="134"/>
      <c r="V61" s="134"/>
      <c r="W61" s="134"/>
      <c r="X61" s="134"/>
      <c r="Y61" s="134"/>
      <c r="Z61" s="134"/>
    </row>
    <row r="62" spans="1:26" ht="21.75" customHeight="1">
      <c r="A62" s="134"/>
      <c r="B62" s="377"/>
      <c r="C62" s="493"/>
      <c r="D62" s="382"/>
      <c r="E62" s="367"/>
      <c r="F62" s="501"/>
      <c r="G62" s="194">
        <v>7</v>
      </c>
      <c r="H62" s="215"/>
      <c r="I62" s="351"/>
      <c r="J62" s="357"/>
      <c r="K62" s="344"/>
      <c r="L62" s="324"/>
      <c r="M62" s="304"/>
      <c r="N62" s="304"/>
      <c r="O62" s="135"/>
      <c r="P62" s="134"/>
      <c r="Q62" s="134"/>
      <c r="R62" s="134"/>
      <c r="S62" s="134"/>
      <c r="T62" s="134"/>
      <c r="U62" s="134"/>
      <c r="V62" s="134"/>
      <c r="W62" s="134"/>
      <c r="X62" s="134"/>
      <c r="Y62" s="134"/>
      <c r="Z62" s="134"/>
    </row>
    <row r="63" spans="1:26" ht="86.25" customHeight="1" thickBot="1">
      <c r="A63" s="134"/>
      <c r="B63" s="378"/>
      <c r="C63" s="494"/>
      <c r="D63" s="383"/>
      <c r="E63" s="368"/>
      <c r="F63" s="502"/>
      <c r="G63" s="196">
        <v>8</v>
      </c>
      <c r="H63" s="216"/>
      <c r="I63" s="352"/>
      <c r="J63" s="358"/>
      <c r="K63" s="345"/>
      <c r="L63" s="324"/>
      <c r="M63" s="304"/>
      <c r="N63" s="304"/>
      <c r="O63" s="135"/>
      <c r="P63" s="134"/>
      <c r="Q63" s="134"/>
      <c r="R63" s="134"/>
      <c r="S63" s="134"/>
      <c r="T63" s="134"/>
      <c r="U63" s="134"/>
      <c r="V63" s="134"/>
      <c r="W63" s="134"/>
      <c r="X63" s="134"/>
      <c r="Y63" s="134"/>
      <c r="Z63" s="134"/>
    </row>
    <row r="64" spans="1:26" ht="56" customHeight="1">
      <c r="A64" s="134"/>
      <c r="B64" s="376" t="str">
        <f>+LEFT(C64,4)</f>
        <v>11.3</v>
      </c>
      <c r="C64" s="492" t="s">
        <v>347</v>
      </c>
      <c r="D64" s="387" t="s">
        <v>348</v>
      </c>
      <c r="E64" s="489" t="s">
        <v>893</v>
      </c>
      <c r="F64" s="396">
        <v>2</v>
      </c>
      <c r="G64" s="205">
        <v>1</v>
      </c>
      <c r="H64" s="213" t="s">
        <v>349</v>
      </c>
      <c r="I64" s="350" t="s">
        <v>860</v>
      </c>
      <c r="J64" s="356">
        <v>2</v>
      </c>
      <c r="K64" s="343" t="str">
        <f>+IF(OR(ISBLANK(F64),ISBLANK(J64)),"",IF(OR(AND(F64=1,J64=1),AND(F64=1,J64=2),AND(F64=1,J64=3)),"Deficiencia de control mayor (diseño y ejecución)",IF(OR(AND(F64=2,J64=2),AND(F64=3,J64=1),AND(F64=3,J64=2),AND(F64=2,J64=1)),"Deficiencia de control (diseño o ejecución)",IF(AND(F64=2,J64=3),"Oportunidad de mejora","Mantenimiento del control"))))</f>
        <v>Deficiencia de control (diseño o ejecución)</v>
      </c>
      <c r="L64" s="327">
        <f>+IF(K64="",152,IF(K64="Deficiencia de control mayor (diseño y ejecución)",160,IF(K64="Deficiencia de control (diseño o ejecución)",180,IF(K64="Oportunidad de mejora",200,220))))</f>
        <v>180</v>
      </c>
      <c r="M64" s="432">
        <v>3.9653999999999998</v>
      </c>
      <c r="N64" s="432">
        <f>+L64+M64</f>
        <v>183.96539999999999</v>
      </c>
      <c r="O64" s="135"/>
      <c r="P64" s="134"/>
      <c r="Q64" s="134"/>
      <c r="R64" s="134"/>
      <c r="S64" s="134"/>
      <c r="T64" s="134"/>
      <c r="U64" s="134"/>
      <c r="V64" s="134"/>
      <c r="W64" s="134"/>
      <c r="X64" s="134"/>
      <c r="Y64" s="134"/>
      <c r="Z64" s="134"/>
    </row>
    <row r="65" spans="1:26" ht="56">
      <c r="A65" s="134"/>
      <c r="B65" s="377"/>
      <c r="C65" s="493"/>
      <c r="D65" s="382"/>
      <c r="E65" s="490"/>
      <c r="F65" s="499"/>
      <c r="G65" s="206">
        <v>2</v>
      </c>
      <c r="H65" s="214" t="s">
        <v>350</v>
      </c>
      <c r="I65" s="351"/>
      <c r="J65" s="357"/>
      <c r="K65" s="344"/>
      <c r="L65" s="324"/>
      <c r="M65" s="304"/>
      <c r="N65" s="304"/>
      <c r="O65" s="135"/>
      <c r="P65" s="134"/>
      <c r="Q65" s="134"/>
      <c r="R65" s="134"/>
      <c r="S65" s="134"/>
      <c r="T65" s="134"/>
      <c r="U65" s="134"/>
      <c r="V65" s="134"/>
      <c r="W65" s="134"/>
      <c r="X65" s="134"/>
      <c r="Y65" s="134"/>
      <c r="Z65" s="134"/>
    </row>
    <row r="66" spans="1:26" ht="14">
      <c r="A66" s="134"/>
      <c r="B66" s="377"/>
      <c r="C66" s="493"/>
      <c r="D66" s="382"/>
      <c r="E66" s="490"/>
      <c r="F66" s="499"/>
      <c r="G66" s="206">
        <v>3</v>
      </c>
      <c r="H66" s="215"/>
      <c r="I66" s="351"/>
      <c r="J66" s="357"/>
      <c r="K66" s="344"/>
      <c r="L66" s="324"/>
      <c r="M66" s="304"/>
      <c r="N66" s="304"/>
      <c r="O66" s="135"/>
      <c r="P66" s="134"/>
      <c r="Q66" s="134"/>
      <c r="R66" s="134"/>
      <c r="S66" s="134"/>
      <c r="T66" s="134"/>
      <c r="U66" s="134"/>
      <c r="V66" s="134"/>
      <c r="W66" s="134"/>
      <c r="X66" s="134"/>
      <c r="Y66" s="134"/>
      <c r="Z66" s="134"/>
    </row>
    <row r="67" spans="1:26" ht="14">
      <c r="A67" s="134"/>
      <c r="B67" s="377"/>
      <c r="C67" s="493"/>
      <c r="D67" s="382"/>
      <c r="E67" s="490"/>
      <c r="F67" s="499"/>
      <c r="G67" s="206">
        <v>4</v>
      </c>
      <c r="H67" s="215"/>
      <c r="I67" s="351"/>
      <c r="J67" s="357"/>
      <c r="K67" s="344"/>
      <c r="L67" s="324"/>
      <c r="M67" s="304"/>
      <c r="N67" s="304"/>
      <c r="O67" s="135"/>
      <c r="P67" s="134"/>
      <c r="Q67" s="134"/>
      <c r="R67" s="134"/>
      <c r="S67" s="134"/>
      <c r="T67" s="134"/>
      <c r="U67" s="134"/>
      <c r="V67" s="134"/>
      <c r="W67" s="134"/>
      <c r="X67" s="134"/>
      <c r="Y67" s="134"/>
      <c r="Z67" s="134"/>
    </row>
    <row r="68" spans="1:26" ht="14">
      <c r="A68" s="134"/>
      <c r="B68" s="377"/>
      <c r="C68" s="493"/>
      <c r="D68" s="382"/>
      <c r="E68" s="490"/>
      <c r="F68" s="499"/>
      <c r="G68" s="206">
        <v>5</v>
      </c>
      <c r="H68" s="215"/>
      <c r="I68" s="351"/>
      <c r="J68" s="357"/>
      <c r="K68" s="344"/>
      <c r="L68" s="324"/>
      <c r="M68" s="304"/>
      <c r="N68" s="304"/>
      <c r="O68" s="135"/>
      <c r="P68" s="134"/>
      <c r="Q68" s="134"/>
      <c r="R68" s="134"/>
      <c r="S68" s="134"/>
      <c r="T68" s="134"/>
      <c r="U68" s="134"/>
      <c r="V68" s="134"/>
      <c r="W68" s="134"/>
      <c r="X68" s="134"/>
      <c r="Y68" s="134"/>
      <c r="Z68" s="134"/>
    </row>
    <row r="69" spans="1:26" ht="14">
      <c r="A69" s="134"/>
      <c r="B69" s="377"/>
      <c r="C69" s="493"/>
      <c r="D69" s="382"/>
      <c r="E69" s="490"/>
      <c r="F69" s="499"/>
      <c r="G69" s="206">
        <v>6</v>
      </c>
      <c r="H69" s="215"/>
      <c r="I69" s="351"/>
      <c r="J69" s="357"/>
      <c r="K69" s="344"/>
      <c r="L69" s="324"/>
      <c r="M69" s="304"/>
      <c r="N69" s="304"/>
      <c r="O69" s="135"/>
      <c r="P69" s="134"/>
      <c r="Q69" s="134"/>
      <c r="R69" s="134"/>
      <c r="S69" s="134"/>
      <c r="T69" s="134"/>
      <c r="U69" s="134"/>
      <c r="V69" s="134"/>
      <c r="W69" s="134"/>
      <c r="X69" s="134"/>
      <c r="Y69" s="134"/>
      <c r="Z69" s="134"/>
    </row>
    <row r="70" spans="1:26" ht="14">
      <c r="A70" s="134"/>
      <c r="B70" s="377"/>
      <c r="C70" s="493"/>
      <c r="D70" s="382"/>
      <c r="E70" s="490"/>
      <c r="F70" s="499"/>
      <c r="G70" s="206">
        <v>7</v>
      </c>
      <c r="H70" s="215"/>
      <c r="I70" s="351"/>
      <c r="J70" s="357"/>
      <c r="K70" s="344"/>
      <c r="L70" s="324"/>
      <c r="M70" s="304"/>
      <c r="N70" s="304"/>
      <c r="O70" s="135"/>
      <c r="P70" s="134"/>
      <c r="Q70" s="134"/>
      <c r="R70" s="134"/>
      <c r="S70" s="134"/>
      <c r="T70" s="134"/>
      <c r="U70" s="134"/>
      <c r="V70" s="134"/>
      <c r="W70" s="134"/>
      <c r="X70" s="134"/>
      <c r="Y70" s="134"/>
      <c r="Z70" s="134"/>
    </row>
    <row r="71" spans="1:26" ht="14.5" thickBot="1">
      <c r="A71" s="134"/>
      <c r="B71" s="378"/>
      <c r="C71" s="494"/>
      <c r="D71" s="383"/>
      <c r="E71" s="491"/>
      <c r="F71" s="500"/>
      <c r="G71" s="207">
        <v>8</v>
      </c>
      <c r="H71" s="216"/>
      <c r="I71" s="352"/>
      <c r="J71" s="358"/>
      <c r="K71" s="345"/>
      <c r="L71" s="324"/>
      <c r="M71" s="304"/>
      <c r="N71" s="304"/>
      <c r="O71" s="135"/>
      <c r="P71" s="134"/>
      <c r="Q71" s="134"/>
      <c r="R71" s="134"/>
      <c r="S71" s="134"/>
      <c r="T71" s="134"/>
      <c r="U71" s="134"/>
      <c r="V71" s="134"/>
      <c r="W71" s="134"/>
      <c r="X71" s="134"/>
      <c r="Y71" s="134"/>
      <c r="Z71" s="134"/>
    </row>
    <row r="72" spans="1:26" ht="42">
      <c r="A72" s="134"/>
      <c r="B72" s="376" t="str">
        <f>+LEFT(C72,4)</f>
        <v>11.4</v>
      </c>
      <c r="C72" s="492" t="s">
        <v>351</v>
      </c>
      <c r="D72" s="387" t="s">
        <v>352</v>
      </c>
      <c r="E72" s="366" t="s">
        <v>353</v>
      </c>
      <c r="F72" s="356">
        <v>3</v>
      </c>
      <c r="G72" s="197">
        <v>1</v>
      </c>
      <c r="H72" s="244" t="s">
        <v>354</v>
      </c>
      <c r="I72" s="366" t="s">
        <v>355</v>
      </c>
      <c r="J72" s="356">
        <v>3</v>
      </c>
      <c r="K72" s="343" t="str">
        <f>+IF(OR(ISBLANK(F72),ISBLANK(J72)),"",IF(OR(AND(F72=1,J72=1),AND(F72=1,J72=2),AND(F72=1,J72=3)),"Deficiencia de control mayor (diseño y ejecución)",IF(OR(AND(F72=2,J72=2),AND(F72=3,J72=1),AND(F72=3,J72=2),AND(F72=2,J72=1)),"Deficiencia de control (diseño o ejecución)",IF(AND(F72=2,J72=3),"Oportunidad de mejora","Mantenimiento del control"))))</f>
        <v>Mantenimiento del control</v>
      </c>
      <c r="L72" s="327">
        <f>+IF(K72="",152,IF(K72="Deficiencia de control mayor (diseño y ejecución)",160,IF(K72="Deficiencia de control (diseño o ejecución)",180,IF(K72="Oportunidad de mejora",200,220))))</f>
        <v>220</v>
      </c>
      <c r="M72" s="432">
        <v>4.0122999999999998</v>
      </c>
      <c r="N72" s="432">
        <f>+L72+M72</f>
        <v>224.01230000000001</v>
      </c>
      <c r="O72" s="135"/>
      <c r="P72" s="134"/>
      <c r="Q72" s="134"/>
      <c r="R72" s="134"/>
      <c r="S72" s="134"/>
      <c r="T72" s="134"/>
      <c r="U72" s="134"/>
      <c r="V72" s="134"/>
      <c r="W72" s="134"/>
      <c r="X72" s="134"/>
      <c r="Y72" s="134"/>
      <c r="Z72" s="134"/>
    </row>
    <row r="73" spans="1:26" ht="81.75" customHeight="1">
      <c r="A73" s="134"/>
      <c r="B73" s="377"/>
      <c r="C73" s="493"/>
      <c r="D73" s="382"/>
      <c r="E73" s="367"/>
      <c r="F73" s="357"/>
      <c r="G73" s="199">
        <v>2</v>
      </c>
      <c r="H73" s="210" t="s">
        <v>356</v>
      </c>
      <c r="I73" s="367"/>
      <c r="J73" s="357"/>
      <c r="K73" s="344"/>
      <c r="L73" s="324"/>
      <c r="M73" s="304"/>
      <c r="N73" s="304"/>
      <c r="O73" s="135"/>
      <c r="P73" s="134"/>
      <c r="Q73" s="134"/>
      <c r="R73" s="134"/>
      <c r="S73" s="134"/>
      <c r="T73" s="134"/>
      <c r="U73" s="134"/>
      <c r="V73" s="134"/>
      <c r="W73" s="134"/>
      <c r="X73" s="134"/>
      <c r="Y73" s="134"/>
      <c r="Z73" s="134"/>
    </row>
    <row r="74" spans="1:26" ht="99" customHeight="1">
      <c r="A74" s="134"/>
      <c r="B74" s="377"/>
      <c r="C74" s="493"/>
      <c r="D74" s="382"/>
      <c r="E74" s="367"/>
      <c r="F74" s="357"/>
      <c r="G74" s="194">
        <v>3</v>
      </c>
      <c r="H74" s="245" t="s">
        <v>357</v>
      </c>
      <c r="I74" s="367"/>
      <c r="J74" s="357"/>
      <c r="K74" s="344"/>
      <c r="L74" s="324"/>
      <c r="M74" s="304"/>
      <c r="N74" s="304"/>
      <c r="O74" s="135"/>
      <c r="P74" s="134"/>
      <c r="Q74" s="134"/>
      <c r="R74" s="134"/>
      <c r="S74" s="134"/>
      <c r="T74" s="134"/>
      <c r="U74" s="134"/>
      <c r="V74" s="134"/>
      <c r="W74" s="134"/>
      <c r="X74" s="134"/>
      <c r="Y74" s="134"/>
      <c r="Z74" s="134"/>
    </row>
    <row r="75" spans="1:26" ht="14">
      <c r="A75" s="134"/>
      <c r="B75" s="377"/>
      <c r="C75" s="493"/>
      <c r="D75" s="382"/>
      <c r="E75" s="367"/>
      <c r="F75" s="357"/>
      <c r="G75" s="194">
        <v>4</v>
      </c>
      <c r="H75" s="211"/>
      <c r="I75" s="367"/>
      <c r="J75" s="357"/>
      <c r="K75" s="344"/>
      <c r="L75" s="324"/>
      <c r="M75" s="304"/>
      <c r="N75" s="304"/>
      <c r="O75" s="135"/>
      <c r="P75" s="134"/>
      <c r="Q75" s="134"/>
      <c r="R75" s="134"/>
      <c r="S75" s="134"/>
      <c r="T75" s="134"/>
      <c r="U75" s="134"/>
      <c r="V75" s="134"/>
      <c r="W75" s="134"/>
      <c r="X75" s="134"/>
      <c r="Y75" s="134"/>
      <c r="Z75" s="134"/>
    </row>
    <row r="76" spans="1:26" ht="14">
      <c r="A76" s="134"/>
      <c r="B76" s="377"/>
      <c r="C76" s="493"/>
      <c r="D76" s="382"/>
      <c r="E76" s="367"/>
      <c r="F76" s="357"/>
      <c r="G76" s="194">
        <v>5</v>
      </c>
      <c r="H76" s="211"/>
      <c r="I76" s="367"/>
      <c r="J76" s="357"/>
      <c r="K76" s="344"/>
      <c r="L76" s="324"/>
      <c r="M76" s="304"/>
      <c r="N76" s="304"/>
      <c r="O76" s="135"/>
      <c r="P76" s="134"/>
      <c r="Q76" s="134"/>
      <c r="R76" s="134"/>
      <c r="S76" s="134"/>
      <c r="T76" s="134"/>
      <c r="U76" s="134"/>
      <c r="V76" s="134"/>
      <c r="W76" s="134"/>
      <c r="X76" s="134"/>
      <c r="Y76" s="134"/>
      <c r="Z76" s="134"/>
    </row>
    <row r="77" spans="1:26" ht="14">
      <c r="A77" s="134"/>
      <c r="B77" s="377"/>
      <c r="C77" s="493"/>
      <c r="D77" s="382"/>
      <c r="E77" s="367"/>
      <c r="F77" s="357"/>
      <c r="G77" s="194">
        <v>6</v>
      </c>
      <c r="H77" s="211"/>
      <c r="I77" s="367"/>
      <c r="J77" s="357"/>
      <c r="K77" s="344"/>
      <c r="L77" s="324"/>
      <c r="M77" s="304"/>
      <c r="N77" s="304"/>
      <c r="O77" s="135"/>
      <c r="P77" s="134"/>
      <c r="Q77" s="134"/>
      <c r="R77" s="134"/>
      <c r="S77" s="134"/>
      <c r="T77" s="134"/>
      <c r="U77" s="134"/>
      <c r="V77" s="134"/>
      <c r="W77" s="134"/>
      <c r="X77" s="134"/>
      <c r="Y77" s="134"/>
      <c r="Z77" s="134"/>
    </row>
    <row r="78" spans="1:26" ht="14">
      <c r="A78" s="134"/>
      <c r="B78" s="377"/>
      <c r="C78" s="493"/>
      <c r="D78" s="382"/>
      <c r="E78" s="367"/>
      <c r="F78" s="357"/>
      <c r="G78" s="194">
        <v>7</v>
      </c>
      <c r="H78" s="211"/>
      <c r="I78" s="367"/>
      <c r="J78" s="357"/>
      <c r="K78" s="344"/>
      <c r="L78" s="324"/>
      <c r="M78" s="304"/>
      <c r="N78" s="304"/>
      <c r="O78" s="135"/>
      <c r="P78" s="134"/>
      <c r="Q78" s="134"/>
      <c r="R78" s="134"/>
      <c r="S78" s="134"/>
      <c r="T78" s="134"/>
      <c r="U78" s="134"/>
      <c r="V78" s="134"/>
      <c r="W78" s="134"/>
      <c r="X78" s="134"/>
      <c r="Y78" s="134"/>
      <c r="Z78" s="134"/>
    </row>
    <row r="79" spans="1:26" ht="14.5" thickBot="1">
      <c r="A79" s="134"/>
      <c r="B79" s="378"/>
      <c r="C79" s="494"/>
      <c r="D79" s="383"/>
      <c r="E79" s="368"/>
      <c r="F79" s="358"/>
      <c r="G79" s="196">
        <v>8</v>
      </c>
      <c r="H79" s="212"/>
      <c r="I79" s="368"/>
      <c r="J79" s="358"/>
      <c r="K79" s="345"/>
      <c r="L79" s="324"/>
      <c r="M79" s="304"/>
      <c r="N79" s="304"/>
      <c r="O79" s="135"/>
      <c r="P79" s="134"/>
      <c r="Q79" s="134"/>
      <c r="R79" s="134"/>
      <c r="S79" s="134"/>
      <c r="T79" s="134"/>
      <c r="U79" s="134"/>
      <c r="V79" s="134"/>
      <c r="W79" s="134"/>
      <c r="X79" s="134"/>
      <c r="Y79" s="134"/>
      <c r="Z79" s="134"/>
    </row>
    <row r="80" spans="1:26" ht="93" customHeight="1">
      <c r="A80" s="134"/>
      <c r="B80" s="488"/>
      <c r="C80" s="48" t="s">
        <v>358</v>
      </c>
      <c r="D80" s="481" t="s">
        <v>8</v>
      </c>
      <c r="E80" s="479" t="s">
        <v>321</v>
      </c>
      <c r="F80" s="503" t="s">
        <v>238</v>
      </c>
      <c r="G80" s="497" t="s">
        <v>115</v>
      </c>
      <c r="H80" s="370"/>
      <c r="I80" s="370"/>
      <c r="J80" s="503" t="s">
        <v>322</v>
      </c>
      <c r="K80" s="503" t="s">
        <v>149</v>
      </c>
      <c r="L80" s="429"/>
      <c r="M80" s="429"/>
      <c r="N80" s="429"/>
      <c r="O80" s="135"/>
      <c r="P80" s="134"/>
      <c r="Q80" s="134"/>
      <c r="R80" s="134"/>
      <c r="S80" s="134"/>
      <c r="T80" s="134"/>
      <c r="U80" s="134"/>
      <c r="V80" s="134"/>
      <c r="W80" s="134"/>
      <c r="X80" s="134"/>
      <c r="Y80" s="134"/>
      <c r="Z80" s="134"/>
    </row>
    <row r="81" spans="1:26" ht="22.5" customHeight="1">
      <c r="A81" s="134"/>
      <c r="B81" s="347"/>
      <c r="C81" s="49"/>
      <c r="D81" s="347"/>
      <c r="E81" s="347"/>
      <c r="F81" s="347"/>
      <c r="G81" s="498" t="s">
        <v>13</v>
      </c>
      <c r="H81" s="481" t="s">
        <v>15</v>
      </c>
      <c r="I81" s="481" t="s">
        <v>257</v>
      </c>
      <c r="J81" s="347"/>
      <c r="K81" s="347"/>
      <c r="L81" s="304"/>
      <c r="M81" s="304"/>
      <c r="N81" s="304"/>
      <c r="O81" s="135"/>
      <c r="P81" s="134"/>
      <c r="Q81" s="134"/>
      <c r="R81" s="134"/>
      <c r="S81" s="134"/>
      <c r="T81" s="134"/>
      <c r="U81" s="134"/>
      <c r="V81" s="134"/>
      <c r="W81" s="134"/>
      <c r="X81" s="134"/>
      <c r="Y81" s="134"/>
      <c r="Z81" s="134"/>
    </row>
    <row r="82" spans="1:26" ht="75" customHeight="1" thickBot="1">
      <c r="A82" s="134"/>
      <c r="B82" s="347"/>
      <c r="C82" s="50"/>
      <c r="D82" s="361"/>
      <c r="E82" s="361"/>
      <c r="F82" s="347"/>
      <c r="G82" s="347"/>
      <c r="H82" s="361"/>
      <c r="I82" s="361"/>
      <c r="J82" s="347"/>
      <c r="K82" s="347"/>
      <c r="L82" s="304"/>
      <c r="M82" s="304"/>
      <c r="N82" s="304"/>
      <c r="O82" s="135"/>
      <c r="P82" s="134"/>
      <c r="Q82" s="134"/>
      <c r="R82" s="134"/>
      <c r="S82" s="134"/>
      <c r="T82" s="134"/>
      <c r="U82" s="134"/>
      <c r="V82" s="134"/>
      <c r="W82" s="134"/>
      <c r="X82" s="134"/>
      <c r="Y82" s="134"/>
      <c r="Z82" s="134"/>
    </row>
    <row r="83" spans="1:26" ht="105.75" customHeight="1">
      <c r="A83" s="134"/>
      <c r="B83" s="376" t="str">
        <f>+LEFT(C83,4)</f>
        <v>12.1</v>
      </c>
      <c r="C83" s="492" t="s">
        <v>359</v>
      </c>
      <c r="D83" s="387" t="s">
        <v>360</v>
      </c>
      <c r="E83" s="366" t="s">
        <v>361</v>
      </c>
      <c r="F83" s="356">
        <v>3</v>
      </c>
      <c r="G83" s="197">
        <v>1</v>
      </c>
      <c r="H83" s="209" t="s">
        <v>362</v>
      </c>
      <c r="I83" s="366" t="s">
        <v>363</v>
      </c>
      <c r="J83" s="356">
        <v>3</v>
      </c>
      <c r="K83" s="343" t="str">
        <f>+IF(OR(ISBLANK(F83),ISBLANK(J83)),"",IF(OR(AND(F83=1,J83=1),AND(F83=1,J83=2),AND(F83=1,J83=3)),"Deficiencia de control mayor (diseño y ejecución)",IF(OR(AND(F83=2,J83=2),AND(F83=3,J83=1),AND(F83=3,J83=2),AND(F83=2,J83=1)),"Deficiencia de control (diseño o ejecución)",IF(AND(F83=2,J83=3),"Oportunidad de mejora","Mantenimiento del control"))))</f>
        <v>Mantenimiento del control</v>
      </c>
      <c r="L83" s="327">
        <f>+IF(K83="",152,IF(K83="Deficiencia de control mayor (diseño y ejecución)",160,IF(K83="Deficiencia de control (diseño o ejecución)",180,IF(K83="Oportunidad de mejora",200,220))))</f>
        <v>220</v>
      </c>
      <c r="M83" s="432">
        <v>4.1235999999999997</v>
      </c>
      <c r="N83" s="432">
        <f>+L83+M83</f>
        <v>224.12360000000001</v>
      </c>
      <c r="O83" s="135"/>
      <c r="P83" s="134"/>
      <c r="Q83" s="134"/>
      <c r="R83" s="134"/>
      <c r="S83" s="134"/>
      <c r="T83" s="134"/>
      <c r="U83" s="134"/>
      <c r="V83" s="134"/>
      <c r="W83" s="134"/>
      <c r="X83" s="134"/>
      <c r="Y83" s="134"/>
      <c r="Z83" s="134"/>
    </row>
    <row r="84" spans="1:26" ht="54.75" customHeight="1">
      <c r="A84" s="134"/>
      <c r="B84" s="377"/>
      <c r="C84" s="493"/>
      <c r="D84" s="382"/>
      <c r="E84" s="367"/>
      <c r="F84" s="357"/>
      <c r="G84" s="194">
        <v>2</v>
      </c>
      <c r="H84" s="210" t="s">
        <v>364</v>
      </c>
      <c r="I84" s="367"/>
      <c r="J84" s="357"/>
      <c r="K84" s="344"/>
      <c r="L84" s="324"/>
      <c r="M84" s="304"/>
      <c r="N84" s="304"/>
      <c r="O84" s="135"/>
      <c r="P84" s="134"/>
      <c r="Q84" s="134"/>
      <c r="R84" s="134"/>
      <c r="S84" s="134"/>
      <c r="T84" s="134"/>
      <c r="U84" s="134"/>
      <c r="V84" s="134"/>
      <c r="W84" s="134"/>
      <c r="X84" s="134"/>
      <c r="Y84" s="134"/>
      <c r="Z84" s="134"/>
    </row>
    <row r="85" spans="1:26" ht="14">
      <c r="A85" s="134"/>
      <c r="B85" s="377"/>
      <c r="C85" s="493"/>
      <c r="D85" s="382"/>
      <c r="E85" s="367"/>
      <c r="F85" s="357"/>
      <c r="G85" s="194">
        <v>3</v>
      </c>
      <c r="H85" s="211"/>
      <c r="I85" s="367"/>
      <c r="J85" s="357"/>
      <c r="K85" s="344"/>
      <c r="L85" s="324"/>
      <c r="M85" s="304"/>
      <c r="N85" s="304"/>
      <c r="O85" s="135"/>
      <c r="P85" s="134"/>
      <c r="Q85" s="134"/>
      <c r="R85" s="134"/>
      <c r="S85" s="134"/>
      <c r="T85" s="134"/>
      <c r="U85" s="134"/>
      <c r="V85" s="134"/>
      <c r="W85" s="134"/>
      <c r="X85" s="134"/>
      <c r="Y85" s="134"/>
      <c r="Z85" s="134"/>
    </row>
    <row r="86" spans="1:26" ht="14">
      <c r="A86" s="134"/>
      <c r="B86" s="377"/>
      <c r="C86" s="493"/>
      <c r="D86" s="382"/>
      <c r="E86" s="367"/>
      <c r="F86" s="357"/>
      <c r="G86" s="194">
        <v>4</v>
      </c>
      <c r="H86" s="211"/>
      <c r="I86" s="367"/>
      <c r="J86" s="357"/>
      <c r="K86" s="344"/>
      <c r="L86" s="324"/>
      <c r="M86" s="304"/>
      <c r="N86" s="304"/>
      <c r="O86" s="135"/>
      <c r="P86" s="134"/>
      <c r="Q86" s="134"/>
      <c r="R86" s="134"/>
      <c r="S86" s="134"/>
      <c r="T86" s="134"/>
      <c r="U86" s="134"/>
      <c r="V86" s="134"/>
      <c r="W86" s="134"/>
      <c r="X86" s="134"/>
      <c r="Y86" s="134"/>
      <c r="Z86" s="134"/>
    </row>
    <row r="87" spans="1:26" ht="14">
      <c r="A87" s="134"/>
      <c r="B87" s="377"/>
      <c r="C87" s="493"/>
      <c r="D87" s="382"/>
      <c r="E87" s="367"/>
      <c r="F87" s="357"/>
      <c r="G87" s="194">
        <v>5</v>
      </c>
      <c r="H87" s="211"/>
      <c r="I87" s="367"/>
      <c r="J87" s="357"/>
      <c r="K87" s="344"/>
      <c r="L87" s="324"/>
      <c r="M87" s="304"/>
      <c r="N87" s="304"/>
      <c r="O87" s="135"/>
      <c r="P87" s="134"/>
      <c r="Q87" s="134"/>
      <c r="R87" s="134"/>
      <c r="S87" s="134"/>
      <c r="T87" s="134"/>
      <c r="U87" s="134"/>
      <c r="V87" s="134"/>
      <c r="W87" s="134"/>
      <c r="X87" s="134"/>
      <c r="Y87" s="134"/>
      <c r="Z87" s="134"/>
    </row>
    <row r="88" spans="1:26" ht="14">
      <c r="A88" s="134"/>
      <c r="B88" s="377"/>
      <c r="C88" s="493"/>
      <c r="D88" s="382"/>
      <c r="E88" s="367"/>
      <c r="F88" s="357"/>
      <c r="G88" s="194">
        <v>6</v>
      </c>
      <c r="H88" s="211"/>
      <c r="I88" s="367"/>
      <c r="J88" s="357"/>
      <c r="K88" s="344"/>
      <c r="L88" s="324"/>
      <c r="M88" s="304"/>
      <c r="N88" s="304"/>
      <c r="O88" s="135"/>
      <c r="P88" s="134"/>
      <c r="Q88" s="134"/>
      <c r="R88" s="134"/>
      <c r="S88" s="134"/>
      <c r="T88" s="134"/>
      <c r="U88" s="134"/>
      <c r="V88" s="134"/>
      <c r="W88" s="134"/>
      <c r="X88" s="134"/>
      <c r="Y88" s="134"/>
      <c r="Z88" s="134"/>
    </row>
    <row r="89" spans="1:26" ht="14">
      <c r="A89" s="134"/>
      <c r="B89" s="377"/>
      <c r="C89" s="513"/>
      <c r="D89" s="382"/>
      <c r="E89" s="367"/>
      <c r="F89" s="357"/>
      <c r="G89" s="194">
        <v>7</v>
      </c>
      <c r="H89" s="211"/>
      <c r="I89" s="367"/>
      <c r="J89" s="357"/>
      <c r="K89" s="344"/>
      <c r="L89" s="324"/>
      <c r="M89" s="304"/>
      <c r="N89" s="304"/>
      <c r="O89" s="135"/>
      <c r="P89" s="134"/>
      <c r="Q89" s="134"/>
      <c r="R89" s="134"/>
      <c r="S89" s="134"/>
      <c r="T89" s="134"/>
      <c r="U89" s="134"/>
      <c r="V89" s="134"/>
      <c r="W89" s="134"/>
      <c r="X89" s="134"/>
      <c r="Y89" s="134"/>
      <c r="Z89" s="134"/>
    </row>
    <row r="90" spans="1:26" ht="0.75" customHeight="1" thickBot="1">
      <c r="A90" s="134"/>
      <c r="B90" s="378"/>
      <c r="C90" s="198"/>
      <c r="D90" s="383"/>
      <c r="E90" s="368"/>
      <c r="F90" s="358"/>
      <c r="G90" s="196">
        <v>8</v>
      </c>
      <c r="H90" s="212"/>
      <c r="I90" s="368"/>
      <c r="J90" s="358"/>
      <c r="K90" s="345"/>
      <c r="L90" s="324"/>
      <c r="M90" s="304"/>
      <c r="N90" s="304"/>
      <c r="O90" s="135"/>
      <c r="P90" s="134"/>
      <c r="Q90" s="134"/>
      <c r="R90" s="134"/>
      <c r="S90" s="134"/>
      <c r="T90" s="134"/>
      <c r="U90" s="134"/>
      <c r="V90" s="134"/>
      <c r="W90" s="134"/>
      <c r="X90" s="134"/>
      <c r="Y90" s="134"/>
      <c r="Z90" s="134"/>
    </row>
    <row r="91" spans="1:26" ht="56">
      <c r="A91" s="134"/>
      <c r="B91" s="376" t="str">
        <f>+LEFT(C91,4)</f>
        <v>12.2</v>
      </c>
      <c r="C91" s="510" t="s">
        <v>365</v>
      </c>
      <c r="D91" s="487" t="s">
        <v>366</v>
      </c>
      <c r="E91" s="350" t="s">
        <v>795</v>
      </c>
      <c r="F91" s="353">
        <v>3</v>
      </c>
      <c r="G91" s="205">
        <v>1</v>
      </c>
      <c r="H91" s="213" t="s">
        <v>367</v>
      </c>
      <c r="I91" s="350" t="s">
        <v>796</v>
      </c>
      <c r="J91" s="396">
        <v>3</v>
      </c>
      <c r="K91" s="343" t="str">
        <f>+IF(OR(ISBLANK(F91),ISBLANK(J91)),"",IF(OR(AND(F91=1,J91=1),AND(F91=1,J91=2),AND(F91=1,J91=3)),"Deficiencia de control mayor (diseño y ejecución)",IF(OR(AND(F91=2,J91=2),AND(F91=3,J91=1),AND(F91=3,J91=2),AND(F91=2,J91=1)),"Deficiencia de control (diseño o ejecución)",IF(AND(F91=2,J91=3),"Oportunidad de mejora","Mantenimiento del control"))))</f>
        <v>Mantenimiento del control</v>
      </c>
      <c r="L91" s="327">
        <f>+IF(K91="",152,IF(K91="Deficiencia de control mayor (diseño y ejecución)",160,IF(K91="Deficiencia de control (diseño o ejecución)",180,IF(K91="Oportunidad de mejora",200,220))))</f>
        <v>220</v>
      </c>
      <c r="M91" s="432">
        <v>4.2365000000000004</v>
      </c>
      <c r="N91" s="486">
        <f>+L91+M91</f>
        <v>224.23650000000001</v>
      </c>
      <c r="O91" s="135"/>
      <c r="P91" s="134"/>
      <c r="Q91" s="134"/>
      <c r="R91" s="134"/>
      <c r="S91" s="134"/>
      <c r="T91" s="134"/>
      <c r="U91" s="134"/>
      <c r="V91" s="134"/>
      <c r="W91" s="134"/>
      <c r="X91" s="134"/>
      <c r="Y91" s="134"/>
      <c r="Z91" s="134"/>
    </row>
    <row r="92" spans="1:26" ht="42">
      <c r="A92" s="134"/>
      <c r="B92" s="377"/>
      <c r="C92" s="511"/>
      <c r="D92" s="354"/>
      <c r="E92" s="351"/>
      <c r="F92" s="495"/>
      <c r="G92" s="206">
        <v>2</v>
      </c>
      <c r="H92" s="214" t="s">
        <v>368</v>
      </c>
      <c r="I92" s="351"/>
      <c r="J92" s="397"/>
      <c r="K92" s="344"/>
      <c r="L92" s="324"/>
      <c r="M92" s="304"/>
      <c r="N92" s="304"/>
      <c r="O92" s="135"/>
      <c r="P92" s="134"/>
      <c r="Q92" s="134"/>
      <c r="R92" s="134"/>
      <c r="S92" s="134"/>
      <c r="T92" s="134"/>
      <c r="U92" s="134"/>
      <c r="V92" s="134"/>
      <c r="W92" s="134"/>
      <c r="X92" s="134"/>
      <c r="Y92" s="134"/>
      <c r="Z92" s="134"/>
    </row>
    <row r="93" spans="1:26" ht="42">
      <c r="A93" s="134"/>
      <c r="B93" s="377"/>
      <c r="C93" s="511"/>
      <c r="D93" s="354"/>
      <c r="E93" s="351"/>
      <c r="F93" s="495"/>
      <c r="G93" s="206">
        <v>3</v>
      </c>
      <c r="H93" s="214" t="s">
        <v>369</v>
      </c>
      <c r="I93" s="351"/>
      <c r="J93" s="397"/>
      <c r="K93" s="344"/>
      <c r="L93" s="324"/>
      <c r="M93" s="304"/>
      <c r="N93" s="304"/>
      <c r="O93" s="135"/>
      <c r="P93" s="134"/>
      <c r="Q93" s="134"/>
      <c r="R93" s="134"/>
      <c r="S93" s="134"/>
      <c r="T93" s="134"/>
      <c r="U93" s="134"/>
      <c r="V93" s="134"/>
      <c r="W93" s="134"/>
      <c r="X93" s="134"/>
      <c r="Y93" s="134"/>
      <c r="Z93" s="134"/>
    </row>
    <row r="94" spans="1:26" ht="56">
      <c r="A94" s="134"/>
      <c r="B94" s="377"/>
      <c r="C94" s="511"/>
      <c r="D94" s="354"/>
      <c r="E94" s="351"/>
      <c r="F94" s="495"/>
      <c r="G94" s="206">
        <v>4</v>
      </c>
      <c r="H94" s="214" t="s">
        <v>753</v>
      </c>
      <c r="I94" s="351"/>
      <c r="J94" s="397"/>
      <c r="K94" s="344"/>
      <c r="L94" s="324"/>
      <c r="M94" s="304"/>
      <c r="N94" s="304"/>
      <c r="O94" s="135"/>
      <c r="P94" s="134"/>
      <c r="Q94" s="134"/>
      <c r="R94" s="134"/>
      <c r="S94" s="134"/>
      <c r="T94" s="134"/>
      <c r="U94" s="134"/>
      <c r="V94" s="134"/>
      <c r="W94" s="134"/>
      <c r="X94" s="134"/>
      <c r="Y94" s="134"/>
      <c r="Z94" s="134"/>
    </row>
    <row r="95" spans="1:26" ht="14">
      <c r="A95" s="134"/>
      <c r="B95" s="377"/>
      <c r="C95" s="511"/>
      <c r="D95" s="354"/>
      <c r="E95" s="351"/>
      <c r="F95" s="495"/>
      <c r="G95" s="206">
        <v>5</v>
      </c>
      <c r="H95" s="215"/>
      <c r="I95" s="351"/>
      <c r="J95" s="397"/>
      <c r="K95" s="344"/>
      <c r="L95" s="324"/>
      <c r="M95" s="304"/>
      <c r="N95" s="304"/>
      <c r="O95" s="135"/>
      <c r="P95" s="134"/>
      <c r="Q95" s="134"/>
      <c r="R95" s="134"/>
      <c r="S95" s="134"/>
      <c r="T95" s="134"/>
      <c r="U95" s="134"/>
      <c r="V95" s="134"/>
      <c r="W95" s="134"/>
      <c r="X95" s="134"/>
      <c r="Y95" s="134"/>
      <c r="Z95" s="134"/>
    </row>
    <row r="96" spans="1:26" ht="14">
      <c r="A96" s="134"/>
      <c r="B96" s="377"/>
      <c r="C96" s="511"/>
      <c r="D96" s="354"/>
      <c r="E96" s="351"/>
      <c r="F96" s="495"/>
      <c r="G96" s="206">
        <v>6</v>
      </c>
      <c r="H96" s="215"/>
      <c r="I96" s="351"/>
      <c r="J96" s="397"/>
      <c r="K96" s="344"/>
      <c r="L96" s="324"/>
      <c r="M96" s="304"/>
      <c r="N96" s="304"/>
      <c r="O96" s="135"/>
      <c r="P96" s="134"/>
      <c r="Q96" s="134"/>
      <c r="R96" s="134"/>
      <c r="S96" s="134"/>
      <c r="T96" s="134"/>
      <c r="U96" s="134"/>
      <c r="V96" s="134"/>
      <c r="W96" s="134"/>
      <c r="X96" s="134"/>
      <c r="Y96" s="134"/>
      <c r="Z96" s="134"/>
    </row>
    <row r="97" spans="1:26" ht="14">
      <c r="A97" s="134"/>
      <c r="B97" s="377"/>
      <c r="C97" s="512"/>
      <c r="D97" s="354"/>
      <c r="E97" s="351"/>
      <c r="F97" s="495"/>
      <c r="G97" s="206">
        <v>7</v>
      </c>
      <c r="H97" s="215"/>
      <c r="I97" s="351"/>
      <c r="J97" s="397"/>
      <c r="K97" s="344"/>
      <c r="L97" s="324"/>
      <c r="M97" s="304"/>
      <c r="N97" s="304"/>
      <c r="O97" s="135"/>
      <c r="P97" s="134"/>
      <c r="Q97" s="134"/>
      <c r="R97" s="134"/>
      <c r="S97" s="134"/>
      <c r="T97" s="134"/>
      <c r="U97" s="134"/>
      <c r="V97" s="134"/>
      <c r="W97" s="134"/>
      <c r="X97" s="134"/>
      <c r="Y97" s="134"/>
      <c r="Z97" s="134"/>
    </row>
    <row r="98" spans="1:26" ht="14.5" thickBot="1">
      <c r="A98" s="134"/>
      <c r="B98" s="378"/>
      <c r="C98" s="208"/>
      <c r="D98" s="355"/>
      <c r="E98" s="352"/>
      <c r="F98" s="496"/>
      <c r="G98" s="207">
        <v>8</v>
      </c>
      <c r="H98" s="216"/>
      <c r="I98" s="352"/>
      <c r="J98" s="398"/>
      <c r="K98" s="345"/>
      <c r="L98" s="324"/>
      <c r="M98" s="304"/>
      <c r="N98" s="304"/>
      <c r="O98" s="135"/>
      <c r="P98" s="134"/>
      <c r="Q98" s="134"/>
      <c r="R98" s="134"/>
      <c r="S98" s="134"/>
      <c r="T98" s="134"/>
      <c r="U98" s="134"/>
      <c r="V98" s="134"/>
      <c r="W98" s="134"/>
      <c r="X98" s="134"/>
      <c r="Y98" s="134"/>
      <c r="Z98" s="134"/>
    </row>
    <row r="99" spans="1:26" ht="42">
      <c r="A99" s="134"/>
      <c r="B99" s="376" t="str">
        <f>+LEFT(C99,4)</f>
        <v>12.3</v>
      </c>
      <c r="C99" s="200" t="s">
        <v>370</v>
      </c>
      <c r="D99" s="387" t="s">
        <v>371</v>
      </c>
      <c r="E99" s="366" t="s">
        <v>372</v>
      </c>
      <c r="F99" s="356">
        <v>3</v>
      </c>
      <c r="G99" s="197">
        <v>1</v>
      </c>
      <c r="H99" s="209" t="s">
        <v>373</v>
      </c>
      <c r="I99" s="366" t="s">
        <v>374</v>
      </c>
      <c r="J99" s="356">
        <v>3</v>
      </c>
      <c r="K99" s="343" t="str">
        <f>+IF(OR(ISBLANK(F99),ISBLANK(J99)),"",IF(OR(AND(F99=1,J99=1),AND(F99=1,J99=2),AND(F99=1,J99=3)),"Deficiencia de control mayor (diseño y ejecución)",IF(OR(AND(F99=2,J99=2),AND(F99=3,J99=1),AND(F99=3,J99=2),AND(F99=2,J99=1)),"Deficiencia de control (diseño o ejecución)",IF(AND(F99=2,J99=3),"Oportunidad de mejora","Mantenimiento del control"))))</f>
        <v>Mantenimiento del control</v>
      </c>
      <c r="L99" s="327">
        <f>+IF(K99="",152,IF(K99="Deficiencia de control mayor (diseño y ejecución)",160,IF(K99="Deficiencia de control (diseño o ejecución)",180,IF(K99="Oportunidad de mejora",200,220))))</f>
        <v>220</v>
      </c>
      <c r="M99" s="432">
        <v>4.2365599999999999</v>
      </c>
      <c r="N99" s="486">
        <f>+L99+M99</f>
        <v>224.23656</v>
      </c>
      <c r="O99" s="135"/>
      <c r="P99" s="134"/>
      <c r="Q99" s="134"/>
      <c r="R99" s="134"/>
      <c r="S99" s="134"/>
      <c r="T99" s="134"/>
      <c r="U99" s="134"/>
      <c r="V99" s="134"/>
      <c r="W99" s="134"/>
      <c r="X99" s="134"/>
      <c r="Y99" s="134"/>
      <c r="Z99" s="134"/>
    </row>
    <row r="100" spans="1:26" ht="14">
      <c r="A100" s="134"/>
      <c r="B100" s="377"/>
      <c r="C100" s="201"/>
      <c r="D100" s="382"/>
      <c r="E100" s="367"/>
      <c r="F100" s="357"/>
      <c r="G100" s="194">
        <v>2</v>
      </c>
      <c r="H100" s="211"/>
      <c r="I100" s="367"/>
      <c r="J100" s="357"/>
      <c r="K100" s="344"/>
      <c r="L100" s="324"/>
      <c r="M100" s="304"/>
      <c r="N100" s="304"/>
      <c r="O100" s="135"/>
      <c r="P100" s="134"/>
      <c r="Q100" s="134"/>
      <c r="R100" s="134"/>
      <c r="S100" s="134"/>
      <c r="T100" s="134"/>
      <c r="U100" s="134"/>
      <c r="V100" s="134"/>
      <c r="W100" s="134"/>
      <c r="X100" s="134"/>
      <c r="Y100" s="134"/>
      <c r="Z100" s="134"/>
    </row>
    <row r="101" spans="1:26" ht="14">
      <c r="A101" s="134"/>
      <c r="B101" s="377"/>
      <c r="C101" s="201"/>
      <c r="D101" s="382"/>
      <c r="E101" s="367"/>
      <c r="F101" s="357"/>
      <c r="G101" s="194">
        <v>3</v>
      </c>
      <c r="H101" s="211"/>
      <c r="I101" s="367"/>
      <c r="J101" s="357"/>
      <c r="K101" s="344"/>
      <c r="L101" s="324"/>
      <c r="M101" s="304"/>
      <c r="N101" s="304"/>
      <c r="O101" s="135"/>
      <c r="P101" s="134"/>
      <c r="Q101" s="134"/>
      <c r="R101" s="134"/>
      <c r="S101" s="134"/>
      <c r="T101" s="134"/>
      <c r="U101" s="134"/>
      <c r="V101" s="134"/>
      <c r="W101" s="134"/>
      <c r="X101" s="134"/>
      <c r="Y101" s="134"/>
      <c r="Z101" s="134"/>
    </row>
    <row r="102" spans="1:26" ht="14">
      <c r="A102" s="134"/>
      <c r="B102" s="377"/>
      <c r="C102" s="201"/>
      <c r="D102" s="382"/>
      <c r="E102" s="367"/>
      <c r="F102" s="357"/>
      <c r="G102" s="194">
        <v>4</v>
      </c>
      <c r="H102" s="211"/>
      <c r="I102" s="367"/>
      <c r="J102" s="357"/>
      <c r="K102" s="344"/>
      <c r="L102" s="324"/>
      <c r="M102" s="304"/>
      <c r="N102" s="304"/>
      <c r="O102" s="135"/>
      <c r="P102" s="134"/>
      <c r="Q102" s="134"/>
      <c r="R102" s="134"/>
      <c r="S102" s="134"/>
      <c r="T102" s="134"/>
      <c r="U102" s="134"/>
      <c r="V102" s="134"/>
      <c r="W102" s="134"/>
      <c r="X102" s="134"/>
      <c r="Y102" s="134"/>
      <c r="Z102" s="134"/>
    </row>
    <row r="103" spans="1:26" ht="14">
      <c r="A103" s="134"/>
      <c r="B103" s="377"/>
      <c r="C103" s="201"/>
      <c r="D103" s="382"/>
      <c r="E103" s="367"/>
      <c r="F103" s="357"/>
      <c r="G103" s="194">
        <v>5</v>
      </c>
      <c r="H103" s="211"/>
      <c r="I103" s="367"/>
      <c r="J103" s="357"/>
      <c r="K103" s="344"/>
      <c r="L103" s="324"/>
      <c r="M103" s="304"/>
      <c r="N103" s="304"/>
      <c r="O103" s="135"/>
      <c r="P103" s="134"/>
      <c r="Q103" s="134"/>
      <c r="R103" s="134"/>
      <c r="S103" s="134"/>
      <c r="T103" s="134"/>
      <c r="U103" s="134"/>
      <c r="V103" s="134"/>
      <c r="W103" s="134"/>
      <c r="X103" s="134"/>
      <c r="Y103" s="134"/>
      <c r="Z103" s="134"/>
    </row>
    <row r="104" spans="1:26" ht="14">
      <c r="A104" s="134"/>
      <c r="B104" s="377"/>
      <c r="C104" s="201"/>
      <c r="D104" s="382"/>
      <c r="E104" s="367"/>
      <c r="F104" s="357"/>
      <c r="G104" s="194">
        <v>6</v>
      </c>
      <c r="H104" s="211"/>
      <c r="I104" s="367"/>
      <c r="J104" s="357"/>
      <c r="K104" s="344"/>
      <c r="L104" s="324"/>
      <c r="M104" s="304"/>
      <c r="N104" s="304"/>
      <c r="O104" s="135"/>
      <c r="P104" s="134"/>
      <c r="Q104" s="134"/>
      <c r="R104" s="134"/>
      <c r="S104" s="134"/>
      <c r="T104" s="134"/>
      <c r="U104" s="134"/>
      <c r="V104" s="134"/>
      <c r="W104" s="134"/>
      <c r="X104" s="134"/>
      <c r="Y104" s="134"/>
      <c r="Z104" s="134"/>
    </row>
    <row r="105" spans="1:26" ht="14">
      <c r="A105" s="134"/>
      <c r="B105" s="377"/>
      <c r="C105" s="201"/>
      <c r="D105" s="382"/>
      <c r="E105" s="367"/>
      <c r="F105" s="357"/>
      <c r="G105" s="194">
        <v>7</v>
      </c>
      <c r="H105" s="211"/>
      <c r="I105" s="367"/>
      <c r="J105" s="357"/>
      <c r="K105" s="344"/>
      <c r="L105" s="324"/>
      <c r="M105" s="304"/>
      <c r="N105" s="304"/>
      <c r="O105" s="135"/>
      <c r="P105" s="134"/>
      <c r="Q105" s="134"/>
      <c r="R105" s="134"/>
      <c r="S105" s="134"/>
      <c r="T105" s="134"/>
      <c r="U105" s="134"/>
      <c r="V105" s="134"/>
      <c r="W105" s="134"/>
      <c r="X105" s="134"/>
      <c r="Y105" s="134"/>
      <c r="Z105" s="134"/>
    </row>
    <row r="106" spans="1:26" ht="14.5" thickBot="1">
      <c r="A106" s="134"/>
      <c r="B106" s="378"/>
      <c r="C106" s="202"/>
      <c r="D106" s="383"/>
      <c r="E106" s="368"/>
      <c r="F106" s="358"/>
      <c r="G106" s="196">
        <v>8</v>
      </c>
      <c r="H106" s="212"/>
      <c r="I106" s="368"/>
      <c r="J106" s="358"/>
      <c r="K106" s="345"/>
      <c r="L106" s="324"/>
      <c r="M106" s="304"/>
      <c r="N106" s="304"/>
      <c r="O106" s="135"/>
      <c r="P106" s="134"/>
      <c r="Q106" s="134"/>
      <c r="R106" s="134"/>
      <c r="S106" s="134"/>
      <c r="T106" s="134"/>
      <c r="U106" s="134"/>
      <c r="V106" s="134"/>
      <c r="W106" s="134"/>
      <c r="X106" s="134"/>
      <c r="Y106" s="134"/>
      <c r="Z106" s="134"/>
    </row>
    <row r="107" spans="1:26" ht="97.5" customHeight="1">
      <c r="A107" s="134"/>
      <c r="B107" s="376" t="str">
        <f>+LEFT(C107,4)</f>
        <v>12.4</v>
      </c>
      <c r="C107" s="200" t="s">
        <v>375</v>
      </c>
      <c r="D107" s="487" t="s">
        <v>376</v>
      </c>
      <c r="E107" s="350" t="s">
        <v>797</v>
      </c>
      <c r="F107" s="396">
        <v>3</v>
      </c>
      <c r="G107" s="205">
        <v>1</v>
      </c>
      <c r="H107" s="214" t="s">
        <v>377</v>
      </c>
      <c r="I107" s="391" t="s">
        <v>798</v>
      </c>
      <c r="J107" s="396">
        <v>3</v>
      </c>
      <c r="K107" s="340" t="str">
        <f>+IF(OR(ISBLANK(F107),ISBLANK(J107)),"",IF(OR(AND(F107=1,J107=1),AND(F107=1,J107=2),AND(F107=1,J107=3)),"Deficiencia de control mayor (diseño y ejecución)",IF(OR(AND(F107=2,J107=2),AND(F107=3,J107=1),AND(F107=3,J107=2),AND(F107=2,J107=1)),"Deficiencia de control (diseño o ejecución)",IF(AND(F107=2,J107=3),"Oportunidad de mejora","Mantenimiento del control"))))</f>
        <v>Mantenimiento del control</v>
      </c>
      <c r="L107" s="327">
        <f>+IF(K107="",152,IF(K107="Deficiencia de control mayor (diseño y ejecución)",160,IF(K107="Deficiencia de control (diseño o ejecución)",180,IF(K107="Oportunidad de mejora",200,220))))</f>
        <v>220</v>
      </c>
      <c r="M107" s="432">
        <v>4.2365680000000001</v>
      </c>
      <c r="N107" s="486">
        <f>+L107+M107</f>
        <v>224.23656800000001</v>
      </c>
      <c r="O107" s="135"/>
      <c r="P107" s="134"/>
      <c r="Q107" s="134"/>
      <c r="R107" s="134"/>
      <c r="S107" s="134"/>
      <c r="T107" s="134"/>
      <c r="U107" s="134"/>
      <c r="V107" s="134"/>
      <c r="W107" s="134"/>
      <c r="X107" s="134"/>
      <c r="Y107" s="134"/>
      <c r="Z107" s="134"/>
    </row>
    <row r="108" spans="1:26" ht="57" customHeight="1">
      <c r="A108" s="134"/>
      <c r="B108" s="377"/>
      <c r="C108" s="201"/>
      <c r="D108" s="354"/>
      <c r="E108" s="351"/>
      <c r="F108" s="397"/>
      <c r="G108" s="206">
        <v>2</v>
      </c>
      <c r="H108" s="214" t="s">
        <v>378</v>
      </c>
      <c r="I108" s="351"/>
      <c r="J108" s="397"/>
      <c r="K108" s="341"/>
      <c r="L108" s="324"/>
      <c r="M108" s="304"/>
      <c r="N108" s="304"/>
      <c r="O108" s="135"/>
      <c r="P108" s="134"/>
      <c r="Q108" s="134"/>
      <c r="R108" s="134"/>
      <c r="S108" s="134"/>
      <c r="T108" s="134"/>
      <c r="U108" s="134"/>
      <c r="V108" s="134"/>
      <c r="W108" s="134"/>
      <c r="X108" s="134"/>
      <c r="Y108" s="134"/>
      <c r="Z108" s="134"/>
    </row>
    <row r="109" spans="1:26" ht="42">
      <c r="A109" s="134"/>
      <c r="B109" s="377"/>
      <c r="C109" s="201"/>
      <c r="D109" s="354"/>
      <c r="E109" s="351"/>
      <c r="F109" s="397"/>
      <c r="G109" s="206">
        <v>3</v>
      </c>
      <c r="H109" s="214" t="s">
        <v>379</v>
      </c>
      <c r="I109" s="351"/>
      <c r="J109" s="397"/>
      <c r="K109" s="341"/>
      <c r="L109" s="324"/>
      <c r="M109" s="304"/>
      <c r="N109" s="304"/>
      <c r="O109" s="135"/>
      <c r="P109" s="134"/>
      <c r="Q109" s="134"/>
      <c r="R109" s="134"/>
      <c r="S109" s="134"/>
      <c r="T109" s="134"/>
      <c r="U109" s="134"/>
      <c r="V109" s="134"/>
      <c r="W109" s="134"/>
      <c r="X109" s="134"/>
      <c r="Y109" s="134"/>
      <c r="Z109" s="134"/>
    </row>
    <row r="110" spans="1:26" ht="28">
      <c r="A110" s="134"/>
      <c r="B110" s="377"/>
      <c r="C110" s="201"/>
      <c r="D110" s="354"/>
      <c r="E110" s="351"/>
      <c r="F110" s="397"/>
      <c r="G110" s="206">
        <v>4</v>
      </c>
      <c r="H110" s="214" t="s">
        <v>380</v>
      </c>
      <c r="I110" s="351"/>
      <c r="J110" s="397"/>
      <c r="K110" s="341"/>
      <c r="L110" s="324"/>
      <c r="M110" s="304"/>
      <c r="N110" s="304"/>
      <c r="O110" s="135"/>
      <c r="P110" s="134"/>
      <c r="Q110" s="134"/>
      <c r="R110" s="134"/>
      <c r="S110" s="134"/>
      <c r="T110" s="134"/>
      <c r="U110" s="134"/>
      <c r="V110" s="134"/>
      <c r="W110" s="134"/>
      <c r="X110" s="134"/>
      <c r="Y110" s="134"/>
      <c r="Z110" s="134"/>
    </row>
    <row r="111" spans="1:26" ht="84">
      <c r="A111" s="134"/>
      <c r="B111" s="377"/>
      <c r="C111" s="201"/>
      <c r="D111" s="354"/>
      <c r="E111" s="351"/>
      <c r="F111" s="397"/>
      <c r="G111" s="206">
        <v>5</v>
      </c>
      <c r="H111" s="214" t="s">
        <v>381</v>
      </c>
      <c r="I111" s="351"/>
      <c r="J111" s="397"/>
      <c r="K111" s="341"/>
      <c r="L111" s="324"/>
      <c r="M111" s="304"/>
      <c r="N111" s="304"/>
      <c r="O111" s="135"/>
      <c r="P111" s="134"/>
      <c r="Q111" s="134"/>
      <c r="R111" s="134"/>
      <c r="S111" s="134"/>
      <c r="T111" s="134"/>
      <c r="U111" s="134"/>
      <c r="V111" s="134"/>
      <c r="W111" s="134"/>
      <c r="X111" s="134"/>
      <c r="Y111" s="134"/>
      <c r="Z111" s="134"/>
    </row>
    <row r="112" spans="1:26" ht="14">
      <c r="A112" s="134"/>
      <c r="B112" s="377"/>
      <c r="C112" s="201"/>
      <c r="D112" s="354"/>
      <c r="E112" s="351"/>
      <c r="F112" s="397"/>
      <c r="G112" s="206">
        <v>6</v>
      </c>
      <c r="H112" s="215"/>
      <c r="I112" s="351"/>
      <c r="J112" s="397"/>
      <c r="K112" s="341"/>
      <c r="L112" s="324"/>
      <c r="M112" s="304"/>
      <c r="N112" s="304"/>
      <c r="O112" s="135"/>
      <c r="P112" s="134"/>
      <c r="Q112" s="134"/>
      <c r="R112" s="134"/>
      <c r="S112" s="134"/>
      <c r="T112" s="134"/>
      <c r="U112" s="134"/>
      <c r="V112" s="134"/>
      <c r="W112" s="134"/>
      <c r="X112" s="134"/>
      <c r="Y112" s="134"/>
      <c r="Z112" s="134"/>
    </row>
    <row r="113" spans="1:26" ht="14">
      <c r="A113" s="134"/>
      <c r="B113" s="377"/>
      <c r="C113" s="201"/>
      <c r="D113" s="354"/>
      <c r="E113" s="351"/>
      <c r="F113" s="397"/>
      <c r="G113" s="206">
        <v>7</v>
      </c>
      <c r="H113" s="215"/>
      <c r="I113" s="351"/>
      <c r="J113" s="397"/>
      <c r="K113" s="341"/>
      <c r="L113" s="324"/>
      <c r="M113" s="304"/>
      <c r="N113" s="304"/>
      <c r="O113" s="135"/>
      <c r="P113" s="134"/>
      <c r="Q113" s="134"/>
      <c r="R113" s="134"/>
      <c r="S113" s="134"/>
      <c r="T113" s="134"/>
      <c r="U113" s="134"/>
      <c r="V113" s="134"/>
      <c r="W113" s="134"/>
      <c r="X113" s="134"/>
      <c r="Y113" s="134"/>
      <c r="Z113" s="134"/>
    </row>
    <row r="114" spans="1:26" ht="14.5" thickBot="1">
      <c r="A114" s="134"/>
      <c r="B114" s="378"/>
      <c r="C114" s="202"/>
      <c r="D114" s="355"/>
      <c r="E114" s="352"/>
      <c r="F114" s="398"/>
      <c r="G114" s="207">
        <v>8</v>
      </c>
      <c r="H114" s="216"/>
      <c r="I114" s="352"/>
      <c r="J114" s="398"/>
      <c r="K114" s="342"/>
      <c r="L114" s="324"/>
      <c r="M114" s="304"/>
      <c r="N114" s="304"/>
      <c r="O114" s="135"/>
      <c r="P114" s="134"/>
      <c r="Q114" s="134"/>
      <c r="R114" s="134"/>
      <c r="S114" s="134"/>
      <c r="T114" s="134"/>
      <c r="U114" s="134"/>
      <c r="V114" s="134"/>
      <c r="W114" s="134"/>
      <c r="X114" s="134"/>
      <c r="Y114" s="134"/>
      <c r="Z114" s="134"/>
    </row>
    <row r="115" spans="1:26" ht="42">
      <c r="A115" s="134"/>
      <c r="B115" s="376" t="str">
        <f>+LEFT(C115,4)</f>
        <v>12.5</v>
      </c>
      <c r="C115" s="492" t="s">
        <v>382</v>
      </c>
      <c r="D115" s="487" t="s">
        <v>383</v>
      </c>
      <c r="E115" s="350" t="s">
        <v>799</v>
      </c>
      <c r="F115" s="396">
        <v>3</v>
      </c>
      <c r="G115" s="205">
        <v>1</v>
      </c>
      <c r="H115" s="213" t="s">
        <v>384</v>
      </c>
      <c r="I115" s="350" t="s">
        <v>800</v>
      </c>
      <c r="J115" s="396">
        <v>3</v>
      </c>
      <c r="K115" s="340" t="str">
        <f>+IF(OR(ISBLANK(F115),ISBLANK(J115)),"",IF(OR(AND(F115=1,J115=1),AND(F115=1,J115=2),AND(F115=1,J115=3)),"Deficiencia de control mayor (diseño y ejecución)",IF(OR(AND(F115=2,J115=2),AND(F115=3,J115=1),AND(F115=3,J115=2),AND(F115=2,J115=1)),"Deficiencia de control (diseño o ejecución)",IF(AND(F115=2,J115=3),"Oportunidad de mejora","Mantenimiento del control"))))</f>
        <v>Mantenimiento del control</v>
      </c>
      <c r="L115" s="327">
        <f>+IF(K115="",152,IF(K115="Deficiencia de control mayor (diseño y ejecución)",160,IF(K115="Deficiencia de control (diseño o ejecución)",180,IF(K115="Oportunidad de mejora",200,220))))</f>
        <v>220</v>
      </c>
      <c r="M115" s="432">
        <v>4.3569000000000004</v>
      </c>
      <c r="N115" s="432">
        <f>+L115+M115</f>
        <v>224.3569</v>
      </c>
      <c r="O115" s="135"/>
      <c r="P115" s="134"/>
      <c r="Q115" s="134"/>
      <c r="R115" s="134"/>
      <c r="S115" s="134"/>
      <c r="T115" s="134"/>
      <c r="U115" s="134"/>
      <c r="V115" s="134"/>
      <c r="W115" s="134"/>
      <c r="X115" s="134"/>
      <c r="Y115" s="134"/>
      <c r="Z115" s="134"/>
    </row>
    <row r="116" spans="1:26" ht="42">
      <c r="A116" s="134"/>
      <c r="B116" s="377"/>
      <c r="C116" s="493"/>
      <c r="D116" s="354"/>
      <c r="E116" s="351"/>
      <c r="F116" s="397"/>
      <c r="G116" s="206">
        <v>2</v>
      </c>
      <c r="H116" s="214" t="s">
        <v>385</v>
      </c>
      <c r="I116" s="351"/>
      <c r="J116" s="397"/>
      <c r="K116" s="341"/>
      <c r="L116" s="324"/>
      <c r="M116" s="304"/>
      <c r="N116" s="304"/>
      <c r="O116" s="135"/>
      <c r="P116" s="134"/>
      <c r="Q116" s="134"/>
      <c r="R116" s="134"/>
      <c r="S116" s="134"/>
      <c r="T116" s="134"/>
      <c r="U116" s="134"/>
      <c r="V116" s="134"/>
      <c r="W116" s="134"/>
      <c r="X116" s="134"/>
      <c r="Y116" s="134"/>
      <c r="Z116" s="134"/>
    </row>
    <row r="117" spans="1:26" ht="56">
      <c r="A117" s="134"/>
      <c r="B117" s="377"/>
      <c r="C117" s="493"/>
      <c r="D117" s="354"/>
      <c r="E117" s="351"/>
      <c r="F117" s="397"/>
      <c r="G117" s="206">
        <v>3</v>
      </c>
      <c r="H117" s="214" t="s">
        <v>386</v>
      </c>
      <c r="I117" s="351"/>
      <c r="J117" s="397"/>
      <c r="K117" s="341"/>
      <c r="L117" s="324"/>
      <c r="M117" s="304"/>
      <c r="N117" s="304"/>
      <c r="O117" s="135"/>
      <c r="P117" s="134"/>
      <c r="Q117" s="134"/>
      <c r="R117" s="134"/>
      <c r="S117" s="134"/>
      <c r="T117" s="134"/>
      <c r="U117" s="134"/>
      <c r="V117" s="134"/>
      <c r="W117" s="134"/>
      <c r="X117" s="134"/>
      <c r="Y117" s="134"/>
      <c r="Z117" s="134"/>
    </row>
    <row r="118" spans="1:26" ht="14">
      <c r="A118" s="134"/>
      <c r="B118" s="377"/>
      <c r="C118" s="493"/>
      <c r="D118" s="354"/>
      <c r="E118" s="351"/>
      <c r="F118" s="397"/>
      <c r="G118" s="206">
        <v>4</v>
      </c>
      <c r="H118" s="215"/>
      <c r="I118" s="351"/>
      <c r="J118" s="397"/>
      <c r="K118" s="341"/>
      <c r="L118" s="324"/>
      <c r="M118" s="304"/>
      <c r="N118" s="304"/>
      <c r="O118" s="135"/>
      <c r="P118" s="134"/>
      <c r="Q118" s="134"/>
      <c r="R118" s="134"/>
      <c r="S118" s="134"/>
      <c r="T118" s="134"/>
      <c r="U118" s="134"/>
      <c r="V118" s="134"/>
      <c r="W118" s="134"/>
      <c r="X118" s="134"/>
      <c r="Y118" s="134"/>
      <c r="Z118" s="134"/>
    </row>
    <row r="119" spans="1:26" ht="14">
      <c r="A119" s="134"/>
      <c r="B119" s="377"/>
      <c r="C119" s="493"/>
      <c r="D119" s="354"/>
      <c r="E119" s="351"/>
      <c r="F119" s="397"/>
      <c r="G119" s="206">
        <v>5</v>
      </c>
      <c r="H119" s="215"/>
      <c r="I119" s="351"/>
      <c r="J119" s="397"/>
      <c r="K119" s="341"/>
      <c r="L119" s="324"/>
      <c r="M119" s="304"/>
      <c r="N119" s="304"/>
      <c r="O119" s="135"/>
      <c r="P119" s="134"/>
      <c r="Q119" s="134"/>
      <c r="R119" s="134"/>
      <c r="S119" s="134"/>
      <c r="T119" s="134"/>
      <c r="U119" s="134"/>
      <c r="V119" s="134"/>
      <c r="W119" s="134"/>
      <c r="X119" s="134"/>
      <c r="Y119" s="134"/>
      <c r="Z119" s="134"/>
    </row>
    <row r="120" spans="1:26" ht="14">
      <c r="A120" s="134"/>
      <c r="B120" s="377"/>
      <c r="C120" s="493"/>
      <c r="D120" s="354"/>
      <c r="E120" s="351"/>
      <c r="F120" s="397"/>
      <c r="G120" s="206">
        <v>6</v>
      </c>
      <c r="H120" s="215"/>
      <c r="I120" s="351"/>
      <c r="J120" s="397"/>
      <c r="K120" s="341"/>
      <c r="L120" s="324"/>
      <c r="M120" s="304"/>
      <c r="N120" s="304"/>
      <c r="O120" s="135"/>
      <c r="P120" s="134"/>
      <c r="Q120" s="134"/>
      <c r="R120" s="134"/>
      <c r="S120" s="134"/>
      <c r="T120" s="134"/>
      <c r="U120" s="134"/>
      <c r="V120" s="134"/>
      <c r="W120" s="134"/>
      <c r="X120" s="134"/>
      <c r="Y120" s="134"/>
      <c r="Z120" s="134"/>
    </row>
    <row r="121" spans="1:26" ht="14">
      <c r="A121" s="134"/>
      <c r="B121" s="377"/>
      <c r="C121" s="493"/>
      <c r="D121" s="354"/>
      <c r="E121" s="351"/>
      <c r="F121" s="397"/>
      <c r="G121" s="206">
        <v>7</v>
      </c>
      <c r="H121" s="215"/>
      <c r="I121" s="351"/>
      <c r="J121" s="397"/>
      <c r="K121" s="341"/>
      <c r="L121" s="324"/>
      <c r="M121" s="304"/>
      <c r="N121" s="304"/>
      <c r="O121" s="135"/>
      <c r="P121" s="134"/>
      <c r="Q121" s="134"/>
      <c r="R121" s="134"/>
      <c r="S121" s="134"/>
      <c r="T121" s="134"/>
      <c r="U121" s="134"/>
      <c r="V121" s="134"/>
      <c r="W121" s="134"/>
      <c r="X121" s="134"/>
      <c r="Y121" s="134"/>
      <c r="Z121" s="134"/>
    </row>
    <row r="122" spans="1:26" ht="14.5" thickBot="1">
      <c r="A122" s="134"/>
      <c r="B122" s="378"/>
      <c r="C122" s="494"/>
      <c r="D122" s="355"/>
      <c r="E122" s="352"/>
      <c r="F122" s="398"/>
      <c r="G122" s="207">
        <v>8</v>
      </c>
      <c r="H122" s="216"/>
      <c r="I122" s="352"/>
      <c r="J122" s="398"/>
      <c r="K122" s="342"/>
      <c r="L122" s="324"/>
      <c r="M122" s="304"/>
      <c r="N122" s="304"/>
      <c r="O122" s="135"/>
      <c r="P122" s="134"/>
      <c r="Q122" s="134"/>
      <c r="R122" s="134"/>
      <c r="S122" s="134"/>
      <c r="T122" s="134"/>
      <c r="U122" s="134"/>
      <c r="V122" s="134"/>
      <c r="W122" s="134"/>
      <c r="X122" s="134"/>
      <c r="Y122" s="134"/>
      <c r="Z122" s="134"/>
    </row>
    <row r="123" spans="1:26" ht="22.5" customHeight="1">
      <c r="A123" s="134"/>
      <c r="B123" s="134"/>
      <c r="C123" s="134"/>
      <c r="D123" s="134"/>
      <c r="E123" s="134"/>
      <c r="F123" s="134"/>
      <c r="G123" s="134"/>
      <c r="H123" s="134"/>
      <c r="I123" s="134"/>
      <c r="J123" s="134"/>
      <c r="K123" s="134"/>
      <c r="L123" s="41"/>
      <c r="M123" s="41"/>
      <c r="N123" s="41"/>
      <c r="O123" s="135"/>
      <c r="P123" s="134"/>
      <c r="Q123" s="134"/>
      <c r="R123" s="134"/>
      <c r="S123" s="134"/>
      <c r="T123" s="134"/>
      <c r="U123" s="134"/>
      <c r="V123" s="134"/>
      <c r="W123" s="134"/>
      <c r="X123" s="134"/>
      <c r="Y123" s="134"/>
      <c r="Z123" s="134"/>
    </row>
    <row r="124" spans="1:26" ht="22.5" customHeight="1">
      <c r="A124" s="134"/>
      <c r="B124" s="134"/>
      <c r="C124" s="134"/>
      <c r="D124" s="134"/>
      <c r="E124" s="134"/>
      <c r="F124" s="134"/>
      <c r="G124" s="134"/>
      <c r="H124" s="134"/>
      <c r="I124" s="134"/>
      <c r="J124" s="134"/>
      <c r="K124" s="134"/>
      <c r="L124" s="41"/>
      <c r="M124" s="41"/>
      <c r="N124" s="41"/>
      <c r="O124" s="135"/>
      <c r="P124" s="134"/>
      <c r="Q124" s="134"/>
      <c r="R124" s="134"/>
      <c r="S124" s="134"/>
      <c r="T124" s="134"/>
      <c r="U124" s="134"/>
      <c r="V124" s="134"/>
      <c r="W124" s="134"/>
      <c r="X124" s="134"/>
      <c r="Y124" s="134"/>
      <c r="Z124" s="134"/>
    </row>
    <row r="125" spans="1:26" ht="22.5" customHeight="1">
      <c r="A125" s="134"/>
      <c r="B125" s="134"/>
      <c r="C125" s="134"/>
      <c r="D125" s="134"/>
      <c r="E125" s="134"/>
      <c r="F125" s="134"/>
      <c r="G125" s="134"/>
      <c r="H125" s="134"/>
      <c r="I125" s="134"/>
      <c r="J125" s="134"/>
      <c r="K125" s="134"/>
      <c r="L125" s="41"/>
      <c r="M125" s="41"/>
      <c r="N125" s="41"/>
      <c r="O125" s="135"/>
      <c r="P125" s="134"/>
      <c r="Q125" s="134"/>
      <c r="R125" s="134"/>
      <c r="S125" s="134"/>
      <c r="T125" s="134"/>
      <c r="U125" s="134"/>
      <c r="V125" s="134"/>
      <c r="W125" s="134"/>
      <c r="X125" s="134"/>
      <c r="Y125" s="134"/>
      <c r="Z125" s="134"/>
    </row>
    <row r="126" spans="1:26" ht="22.5" customHeight="1">
      <c r="A126" s="134"/>
      <c r="B126" s="134"/>
      <c r="C126" s="134"/>
      <c r="D126" s="134"/>
      <c r="E126" s="134"/>
      <c r="F126" s="134"/>
      <c r="G126" s="134"/>
      <c r="H126" s="134"/>
      <c r="I126" s="134"/>
      <c r="J126" s="134"/>
      <c r="K126" s="134"/>
      <c r="L126" s="41"/>
      <c r="M126" s="41"/>
      <c r="N126" s="41"/>
      <c r="O126" s="135"/>
      <c r="P126" s="134"/>
      <c r="Q126" s="134"/>
      <c r="R126" s="134"/>
      <c r="S126" s="134"/>
      <c r="T126" s="134"/>
      <c r="U126" s="134"/>
      <c r="V126" s="134"/>
      <c r="W126" s="134"/>
      <c r="X126" s="134"/>
      <c r="Y126" s="134"/>
      <c r="Z126" s="134"/>
    </row>
    <row r="127" spans="1:26" ht="22.5" customHeight="1">
      <c r="A127" s="134"/>
      <c r="B127" s="134"/>
      <c r="C127" s="134"/>
      <c r="D127" s="134"/>
      <c r="E127" s="134"/>
      <c r="F127" s="134"/>
      <c r="G127" s="134"/>
      <c r="H127" s="134"/>
      <c r="I127" s="134"/>
      <c r="J127" s="134"/>
      <c r="K127" s="134"/>
      <c r="L127" s="41"/>
      <c r="M127" s="41"/>
      <c r="N127" s="41"/>
      <c r="O127" s="135"/>
      <c r="P127" s="134"/>
      <c r="Q127" s="134"/>
      <c r="R127" s="134"/>
      <c r="S127" s="134"/>
      <c r="T127" s="134"/>
      <c r="U127" s="134"/>
      <c r="V127" s="134"/>
      <c r="W127" s="134"/>
      <c r="X127" s="134"/>
      <c r="Y127" s="134"/>
      <c r="Z127" s="134"/>
    </row>
    <row r="128" spans="1:26" ht="22.5" customHeight="1">
      <c r="A128" s="134"/>
      <c r="B128" s="134"/>
      <c r="C128" s="134"/>
      <c r="D128" s="134"/>
      <c r="E128" s="134"/>
      <c r="F128" s="134"/>
      <c r="G128" s="134"/>
      <c r="H128" s="134"/>
      <c r="I128" s="134"/>
      <c r="J128" s="134"/>
      <c r="K128" s="134"/>
      <c r="L128" s="41"/>
      <c r="M128" s="41"/>
      <c r="N128" s="41"/>
      <c r="O128" s="135"/>
      <c r="P128" s="134"/>
      <c r="Q128" s="134"/>
      <c r="R128" s="134"/>
      <c r="S128" s="134"/>
      <c r="T128" s="134"/>
      <c r="U128" s="134"/>
      <c r="V128" s="134"/>
      <c r="W128" s="134"/>
      <c r="X128" s="134"/>
      <c r="Y128" s="134"/>
      <c r="Z128" s="134"/>
    </row>
    <row r="129" spans="1:26" ht="22.5" customHeight="1">
      <c r="A129" s="134"/>
      <c r="B129" s="134"/>
      <c r="C129" s="134"/>
      <c r="D129" s="134"/>
      <c r="E129" s="134"/>
      <c r="F129" s="134"/>
      <c r="G129" s="134"/>
      <c r="H129" s="134"/>
      <c r="I129" s="134"/>
      <c r="J129" s="134"/>
      <c r="K129" s="134"/>
      <c r="L129" s="41"/>
      <c r="M129" s="41"/>
      <c r="N129" s="41"/>
      <c r="O129" s="135"/>
      <c r="P129" s="134"/>
      <c r="Q129" s="134"/>
      <c r="R129" s="134"/>
      <c r="S129" s="134"/>
      <c r="T129" s="134"/>
      <c r="U129" s="134"/>
      <c r="V129" s="134"/>
      <c r="W129" s="134"/>
      <c r="X129" s="134"/>
      <c r="Y129" s="134"/>
      <c r="Z129" s="134"/>
    </row>
    <row r="130" spans="1:26" ht="22.5" customHeight="1">
      <c r="A130" s="134"/>
      <c r="B130" s="134"/>
      <c r="C130" s="134"/>
      <c r="D130" s="134"/>
      <c r="E130" s="134"/>
      <c r="F130" s="134"/>
      <c r="G130" s="134"/>
      <c r="H130" s="134"/>
      <c r="I130" s="134"/>
      <c r="J130" s="134"/>
      <c r="K130" s="134"/>
      <c r="L130" s="41"/>
      <c r="M130" s="41"/>
      <c r="N130" s="41"/>
      <c r="O130" s="135"/>
      <c r="P130" s="134"/>
      <c r="Q130" s="134"/>
      <c r="R130" s="134"/>
      <c r="S130" s="134"/>
      <c r="T130" s="134"/>
      <c r="U130" s="134"/>
      <c r="V130" s="134"/>
      <c r="W130" s="134"/>
      <c r="X130" s="134"/>
      <c r="Y130" s="134"/>
      <c r="Z130" s="134"/>
    </row>
    <row r="131" spans="1:26" ht="22.5" customHeight="1">
      <c r="A131" s="134"/>
      <c r="B131" s="134"/>
      <c r="C131" s="134"/>
      <c r="D131" s="134"/>
      <c r="E131" s="134"/>
      <c r="F131" s="134"/>
      <c r="G131" s="134"/>
      <c r="H131" s="134"/>
      <c r="I131" s="134"/>
      <c r="J131" s="134"/>
      <c r="K131" s="134"/>
      <c r="L131" s="41"/>
      <c r="M131" s="41"/>
      <c r="N131" s="41"/>
      <c r="O131" s="135"/>
      <c r="P131" s="134"/>
      <c r="Q131" s="134"/>
      <c r="R131" s="134"/>
      <c r="S131" s="134"/>
      <c r="T131" s="134"/>
      <c r="U131" s="134"/>
      <c r="V131" s="134"/>
      <c r="W131" s="134"/>
      <c r="X131" s="134"/>
      <c r="Y131" s="134"/>
      <c r="Z131" s="134"/>
    </row>
    <row r="132" spans="1:26" ht="22.5" customHeight="1">
      <c r="A132" s="134"/>
      <c r="B132" s="134"/>
      <c r="C132" s="134"/>
      <c r="D132" s="134"/>
      <c r="E132" s="134"/>
      <c r="F132" s="134"/>
      <c r="G132" s="134"/>
      <c r="H132" s="134"/>
      <c r="I132" s="134"/>
      <c r="J132" s="134"/>
      <c r="K132" s="134"/>
      <c r="L132" s="41"/>
      <c r="M132" s="41"/>
      <c r="N132" s="41"/>
      <c r="O132" s="135"/>
      <c r="P132" s="134"/>
      <c r="Q132" s="134"/>
      <c r="R132" s="134"/>
      <c r="S132" s="134"/>
      <c r="T132" s="134"/>
      <c r="U132" s="134"/>
      <c r="V132" s="134"/>
      <c r="W132" s="134"/>
      <c r="X132" s="134"/>
      <c r="Y132" s="134"/>
      <c r="Z132" s="134"/>
    </row>
    <row r="133" spans="1:26" ht="22.5" customHeight="1">
      <c r="A133" s="134"/>
      <c r="B133" s="134"/>
      <c r="C133" s="134"/>
      <c r="D133" s="134"/>
      <c r="E133" s="134"/>
      <c r="F133" s="134"/>
      <c r="G133" s="134"/>
      <c r="H133" s="134"/>
      <c r="I133" s="134"/>
      <c r="J133" s="134"/>
      <c r="K133" s="134"/>
      <c r="L133" s="41"/>
      <c r="M133" s="41"/>
      <c r="N133" s="41"/>
      <c r="O133" s="135"/>
      <c r="P133" s="134"/>
      <c r="Q133" s="134"/>
      <c r="R133" s="134"/>
      <c r="S133" s="134"/>
      <c r="T133" s="134"/>
      <c r="U133" s="134"/>
      <c r="V133" s="134"/>
      <c r="W133" s="134"/>
      <c r="X133" s="134"/>
      <c r="Y133" s="134"/>
      <c r="Z133" s="134"/>
    </row>
    <row r="134" spans="1:26" ht="22.5" customHeight="1">
      <c r="A134" s="134"/>
      <c r="B134" s="134"/>
      <c r="C134" s="134"/>
      <c r="D134" s="134"/>
      <c r="E134" s="134"/>
      <c r="F134" s="134"/>
      <c r="G134" s="134"/>
      <c r="H134" s="134"/>
      <c r="I134" s="134"/>
      <c r="J134" s="134"/>
      <c r="K134" s="134"/>
      <c r="L134" s="41"/>
      <c r="M134" s="41"/>
      <c r="N134" s="41"/>
      <c r="O134" s="135"/>
      <c r="P134" s="134"/>
      <c r="Q134" s="134"/>
      <c r="R134" s="134"/>
      <c r="S134" s="134"/>
      <c r="T134" s="134"/>
      <c r="U134" s="134"/>
      <c r="V134" s="134"/>
      <c r="W134" s="134"/>
      <c r="X134" s="134"/>
      <c r="Y134" s="134"/>
      <c r="Z134" s="134"/>
    </row>
    <row r="135" spans="1:26" ht="22.5" customHeight="1">
      <c r="A135" s="134"/>
      <c r="B135" s="134"/>
      <c r="C135" s="134"/>
      <c r="D135" s="134"/>
      <c r="E135" s="134"/>
      <c r="F135" s="134"/>
      <c r="G135" s="134"/>
      <c r="H135" s="134"/>
      <c r="I135" s="134"/>
      <c r="J135" s="134"/>
      <c r="K135" s="134"/>
      <c r="L135" s="41"/>
      <c r="M135" s="41"/>
      <c r="N135" s="41"/>
      <c r="O135" s="135"/>
      <c r="P135" s="134"/>
      <c r="Q135" s="134"/>
      <c r="R135" s="134"/>
      <c r="S135" s="134"/>
      <c r="T135" s="134"/>
      <c r="U135" s="134"/>
      <c r="V135" s="134"/>
      <c r="W135" s="134"/>
      <c r="X135" s="134"/>
      <c r="Y135" s="134"/>
      <c r="Z135" s="134"/>
    </row>
    <row r="136" spans="1:26" ht="22.5" customHeight="1">
      <c r="A136" s="134"/>
      <c r="B136" s="134"/>
      <c r="C136" s="134"/>
      <c r="D136" s="134"/>
      <c r="E136" s="134"/>
      <c r="F136" s="134"/>
      <c r="G136" s="134"/>
      <c r="H136" s="134"/>
      <c r="I136" s="134"/>
      <c r="J136" s="134"/>
      <c r="K136" s="134"/>
      <c r="L136" s="41"/>
      <c r="M136" s="41"/>
      <c r="N136" s="41"/>
      <c r="O136" s="135"/>
      <c r="P136" s="134"/>
      <c r="Q136" s="134"/>
      <c r="R136" s="134"/>
      <c r="S136" s="134"/>
      <c r="T136" s="134"/>
      <c r="U136" s="134"/>
      <c r="V136" s="134"/>
      <c r="W136" s="134"/>
      <c r="X136" s="134"/>
      <c r="Y136" s="134"/>
      <c r="Z136" s="134"/>
    </row>
    <row r="137" spans="1:26" ht="22.5" customHeight="1">
      <c r="A137" s="134"/>
      <c r="B137" s="134"/>
      <c r="C137" s="134"/>
      <c r="D137" s="134"/>
      <c r="E137" s="134"/>
      <c r="F137" s="134"/>
      <c r="G137" s="134"/>
      <c r="H137" s="134"/>
      <c r="I137" s="134"/>
      <c r="J137" s="134"/>
      <c r="K137" s="134"/>
      <c r="L137" s="41"/>
      <c r="M137" s="41"/>
      <c r="N137" s="41"/>
      <c r="O137" s="135"/>
      <c r="P137" s="134"/>
      <c r="Q137" s="134"/>
      <c r="R137" s="134"/>
      <c r="S137" s="134"/>
      <c r="T137" s="134"/>
      <c r="U137" s="134"/>
      <c r="V137" s="134"/>
      <c r="W137" s="134"/>
      <c r="X137" s="134"/>
      <c r="Y137" s="134"/>
      <c r="Z137" s="134"/>
    </row>
    <row r="138" spans="1:26" ht="22.5" customHeight="1">
      <c r="A138" s="134"/>
      <c r="B138" s="134"/>
      <c r="C138" s="134"/>
      <c r="D138" s="134"/>
      <c r="E138" s="134"/>
      <c r="F138" s="134"/>
      <c r="G138" s="134"/>
      <c r="H138" s="134"/>
      <c r="I138" s="134"/>
      <c r="J138" s="134"/>
      <c r="K138" s="134"/>
      <c r="L138" s="41"/>
      <c r="M138" s="41"/>
      <c r="N138" s="41"/>
      <c r="O138" s="135"/>
      <c r="P138" s="134"/>
      <c r="Q138" s="134"/>
      <c r="R138" s="134"/>
      <c r="S138" s="134"/>
      <c r="T138" s="134"/>
      <c r="U138" s="134"/>
      <c r="V138" s="134"/>
      <c r="W138" s="134"/>
      <c r="X138" s="134"/>
      <c r="Y138" s="134"/>
      <c r="Z138" s="134"/>
    </row>
    <row r="139" spans="1:26" ht="22.5" customHeight="1">
      <c r="A139" s="134"/>
      <c r="B139" s="134"/>
      <c r="C139" s="134"/>
      <c r="D139" s="134"/>
      <c r="E139" s="134"/>
      <c r="F139" s="134"/>
      <c r="G139" s="134"/>
      <c r="H139" s="134"/>
      <c r="I139" s="134"/>
      <c r="J139" s="134"/>
      <c r="K139" s="134"/>
      <c r="L139" s="41"/>
      <c r="M139" s="41"/>
      <c r="N139" s="41"/>
      <c r="O139" s="135"/>
      <c r="P139" s="134"/>
      <c r="Q139" s="134"/>
      <c r="R139" s="134"/>
      <c r="S139" s="134"/>
      <c r="T139" s="134"/>
      <c r="U139" s="134"/>
      <c r="V139" s="134"/>
      <c r="W139" s="134"/>
      <c r="X139" s="134"/>
      <c r="Y139" s="134"/>
      <c r="Z139" s="134"/>
    </row>
    <row r="140" spans="1:26" ht="22.5" customHeight="1">
      <c r="A140" s="134"/>
      <c r="B140" s="134"/>
      <c r="C140" s="134"/>
      <c r="D140" s="134"/>
      <c r="E140" s="134"/>
      <c r="F140" s="134"/>
      <c r="G140" s="134"/>
      <c r="H140" s="134"/>
      <c r="I140" s="134"/>
      <c r="J140" s="134"/>
      <c r="K140" s="134"/>
      <c r="L140" s="41"/>
      <c r="M140" s="41"/>
      <c r="N140" s="41"/>
      <c r="O140" s="135"/>
      <c r="P140" s="134"/>
      <c r="Q140" s="134"/>
      <c r="R140" s="134"/>
      <c r="S140" s="134"/>
      <c r="T140" s="134"/>
      <c r="U140" s="134"/>
      <c r="V140" s="134"/>
      <c r="W140" s="134"/>
      <c r="X140" s="134"/>
      <c r="Y140" s="134"/>
      <c r="Z140" s="134"/>
    </row>
    <row r="141" spans="1:26" ht="22.5" customHeight="1">
      <c r="A141" s="134"/>
      <c r="B141" s="134"/>
      <c r="C141" s="134"/>
      <c r="D141" s="134"/>
      <c r="E141" s="134"/>
      <c r="F141" s="134"/>
      <c r="G141" s="134"/>
      <c r="H141" s="134"/>
      <c r="I141" s="134"/>
      <c r="J141" s="134"/>
      <c r="K141" s="134"/>
      <c r="L141" s="41"/>
      <c r="M141" s="41"/>
      <c r="N141" s="41"/>
      <c r="O141" s="135"/>
      <c r="P141" s="134"/>
      <c r="Q141" s="134"/>
      <c r="R141" s="134"/>
      <c r="S141" s="134"/>
      <c r="T141" s="134"/>
      <c r="U141" s="134"/>
      <c r="V141" s="134"/>
      <c r="W141" s="134"/>
      <c r="X141" s="134"/>
      <c r="Y141" s="134"/>
      <c r="Z141" s="134"/>
    </row>
    <row r="142" spans="1:26" ht="22.5" customHeight="1">
      <c r="A142" s="134"/>
      <c r="B142" s="134"/>
      <c r="C142" s="134"/>
      <c r="D142" s="134"/>
      <c r="E142" s="134"/>
      <c r="F142" s="134"/>
      <c r="G142" s="134"/>
      <c r="H142" s="134"/>
      <c r="I142" s="134"/>
      <c r="J142" s="134"/>
      <c r="K142" s="134"/>
      <c r="L142" s="41"/>
      <c r="M142" s="41"/>
      <c r="N142" s="41"/>
      <c r="O142" s="135"/>
      <c r="P142" s="134"/>
      <c r="Q142" s="134"/>
      <c r="R142" s="134"/>
      <c r="S142" s="134"/>
      <c r="T142" s="134"/>
      <c r="U142" s="134"/>
      <c r="V142" s="134"/>
      <c r="W142" s="134"/>
      <c r="X142" s="134"/>
      <c r="Y142" s="134"/>
      <c r="Z142" s="134"/>
    </row>
    <row r="143" spans="1:26" ht="22.5" customHeight="1">
      <c r="A143" s="134"/>
      <c r="B143" s="134"/>
      <c r="C143" s="134"/>
      <c r="D143" s="134"/>
      <c r="E143" s="134"/>
      <c r="F143" s="134"/>
      <c r="G143" s="134"/>
      <c r="H143" s="134"/>
      <c r="I143" s="134"/>
      <c r="J143" s="134"/>
      <c r="K143" s="134"/>
      <c r="L143" s="41"/>
      <c r="M143" s="41"/>
      <c r="N143" s="41"/>
      <c r="O143" s="135"/>
      <c r="P143" s="134"/>
      <c r="Q143" s="134"/>
      <c r="R143" s="134"/>
      <c r="S143" s="134"/>
      <c r="T143" s="134"/>
      <c r="U143" s="134"/>
      <c r="V143" s="134"/>
      <c r="W143" s="134"/>
      <c r="X143" s="134"/>
      <c r="Y143" s="134"/>
      <c r="Z143" s="134"/>
    </row>
    <row r="144" spans="1:26" ht="22.5" customHeight="1">
      <c r="A144" s="134"/>
      <c r="B144" s="134"/>
      <c r="C144" s="134"/>
      <c r="D144" s="134"/>
      <c r="E144" s="134"/>
      <c r="F144" s="134"/>
      <c r="G144" s="134"/>
      <c r="H144" s="134"/>
      <c r="I144" s="134"/>
      <c r="J144" s="134"/>
      <c r="K144" s="134"/>
      <c r="L144" s="41"/>
      <c r="M144" s="41"/>
      <c r="N144" s="41"/>
      <c r="O144" s="135"/>
      <c r="P144" s="134"/>
      <c r="Q144" s="134"/>
      <c r="R144" s="134"/>
      <c r="S144" s="134"/>
      <c r="T144" s="134"/>
      <c r="U144" s="134"/>
      <c r="V144" s="134"/>
      <c r="W144" s="134"/>
      <c r="X144" s="134"/>
      <c r="Y144" s="134"/>
      <c r="Z144" s="134"/>
    </row>
    <row r="145" spans="1:26" ht="22.5" customHeight="1">
      <c r="A145" s="134"/>
      <c r="B145" s="134"/>
      <c r="C145" s="134"/>
      <c r="D145" s="134"/>
      <c r="E145" s="134"/>
      <c r="F145" s="134"/>
      <c r="G145" s="134"/>
      <c r="H145" s="134"/>
      <c r="I145" s="134"/>
      <c r="J145" s="134"/>
      <c r="K145" s="134"/>
      <c r="L145" s="41"/>
      <c r="M145" s="41"/>
      <c r="N145" s="41"/>
      <c r="O145" s="135"/>
      <c r="P145" s="134"/>
      <c r="Q145" s="134"/>
      <c r="R145" s="134"/>
      <c r="S145" s="134"/>
      <c r="T145" s="134"/>
      <c r="U145" s="134"/>
      <c r="V145" s="134"/>
      <c r="W145" s="134"/>
      <c r="X145" s="134"/>
      <c r="Y145" s="134"/>
      <c r="Z145" s="134"/>
    </row>
    <row r="146" spans="1:26" ht="22.5" customHeight="1">
      <c r="A146" s="134"/>
      <c r="B146" s="134"/>
      <c r="C146" s="134"/>
      <c r="D146" s="134"/>
      <c r="E146" s="134"/>
      <c r="F146" s="134"/>
      <c r="G146" s="134"/>
      <c r="H146" s="134"/>
      <c r="I146" s="134"/>
      <c r="J146" s="134"/>
      <c r="K146" s="134"/>
      <c r="L146" s="41"/>
      <c r="M146" s="41"/>
      <c r="N146" s="41"/>
      <c r="O146" s="135"/>
      <c r="P146" s="134"/>
      <c r="Q146" s="134"/>
      <c r="R146" s="134"/>
      <c r="S146" s="134"/>
      <c r="T146" s="134"/>
      <c r="U146" s="134"/>
      <c r="V146" s="134"/>
      <c r="W146" s="134"/>
      <c r="X146" s="134"/>
      <c r="Y146" s="134"/>
      <c r="Z146" s="134"/>
    </row>
    <row r="147" spans="1:26" ht="22.5" customHeight="1">
      <c r="A147" s="134"/>
      <c r="B147" s="134"/>
      <c r="C147" s="134"/>
      <c r="D147" s="134"/>
      <c r="E147" s="134"/>
      <c r="F147" s="134"/>
      <c r="G147" s="134"/>
      <c r="H147" s="134"/>
      <c r="I147" s="134"/>
      <c r="J147" s="134"/>
      <c r="K147" s="134"/>
      <c r="L147" s="41"/>
      <c r="M147" s="41"/>
      <c r="N147" s="41"/>
      <c r="O147" s="135"/>
      <c r="P147" s="134"/>
      <c r="Q147" s="134"/>
      <c r="R147" s="134"/>
      <c r="S147" s="134"/>
      <c r="T147" s="134"/>
      <c r="U147" s="134"/>
      <c r="V147" s="134"/>
      <c r="W147" s="134"/>
      <c r="X147" s="134"/>
      <c r="Y147" s="134"/>
      <c r="Z147" s="134"/>
    </row>
    <row r="148" spans="1:26" ht="22.5" customHeight="1">
      <c r="A148" s="134"/>
      <c r="B148" s="134"/>
      <c r="C148" s="134"/>
      <c r="D148" s="134"/>
      <c r="E148" s="134"/>
      <c r="F148" s="134"/>
      <c r="G148" s="134"/>
      <c r="H148" s="134"/>
      <c r="I148" s="134"/>
      <c r="J148" s="134"/>
      <c r="K148" s="134"/>
      <c r="L148" s="41"/>
      <c r="M148" s="41"/>
      <c r="N148" s="41"/>
      <c r="O148" s="135"/>
      <c r="P148" s="134"/>
      <c r="Q148" s="134"/>
      <c r="R148" s="134"/>
      <c r="S148" s="134"/>
      <c r="T148" s="134"/>
      <c r="U148" s="134"/>
      <c r="V148" s="134"/>
      <c r="W148" s="134"/>
      <c r="X148" s="134"/>
      <c r="Y148" s="134"/>
      <c r="Z148" s="134"/>
    </row>
    <row r="149" spans="1:26" ht="22.5" customHeight="1">
      <c r="A149" s="134"/>
      <c r="B149" s="134"/>
      <c r="C149" s="134"/>
      <c r="D149" s="134"/>
      <c r="E149" s="134"/>
      <c r="F149" s="134"/>
      <c r="G149" s="134"/>
      <c r="H149" s="134"/>
      <c r="I149" s="134"/>
      <c r="J149" s="134"/>
      <c r="K149" s="134"/>
      <c r="L149" s="41"/>
      <c r="M149" s="41"/>
      <c r="N149" s="41"/>
      <c r="O149" s="135"/>
      <c r="P149" s="134"/>
      <c r="Q149" s="134"/>
      <c r="R149" s="134"/>
      <c r="S149" s="134"/>
      <c r="T149" s="134"/>
      <c r="U149" s="134"/>
      <c r="V149" s="134"/>
      <c r="W149" s="134"/>
      <c r="X149" s="134"/>
      <c r="Y149" s="134"/>
      <c r="Z149" s="134"/>
    </row>
    <row r="150" spans="1:26" ht="22.5" customHeight="1">
      <c r="A150" s="134"/>
      <c r="B150" s="134"/>
      <c r="C150" s="134"/>
      <c r="D150" s="134"/>
      <c r="E150" s="134"/>
      <c r="F150" s="134"/>
      <c r="G150" s="134"/>
      <c r="H150" s="134"/>
      <c r="I150" s="134"/>
      <c r="J150" s="134"/>
      <c r="K150" s="134"/>
      <c r="L150" s="41"/>
      <c r="M150" s="41"/>
      <c r="N150" s="41"/>
      <c r="O150" s="135"/>
      <c r="P150" s="134"/>
      <c r="Q150" s="134"/>
      <c r="R150" s="134"/>
      <c r="S150" s="134"/>
      <c r="T150" s="134"/>
      <c r="U150" s="134"/>
      <c r="V150" s="134"/>
      <c r="W150" s="134"/>
      <c r="X150" s="134"/>
      <c r="Y150" s="134"/>
      <c r="Z150" s="134"/>
    </row>
    <row r="151" spans="1:26" ht="22.5" customHeight="1">
      <c r="A151" s="134"/>
      <c r="B151" s="134"/>
      <c r="C151" s="134"/>
      <c r="D151" s="134"/>
      <c r="E151" s="134"/>
      <c r="F151" s="134"/>
      <c r="G151" s="134"/>
      <c r="H151" s="134"/>
      <c r="I151" s="134"/>
      <c r="J151" s="134"/>
      <c r="K151" s="134"/>
      <c r="L151" s="41"/>
      <c r="M151" s="41"/>
      <c r="N151" s="41"/>
      <c r="O151" s="135"/>
      <c r="P151" s="134"/>
      <c r="Q151" s="134"/>
      <c r="R151" s="134"/>
      <c r="S151" s="134"/>
      <c r="T151" s="134"/>
      <c r="U151" s="134"/>
      <c r="V151" s="134"/>
      <c r="W151" s="134"/>
      <c r="X151" s="134"/>
      <c r="Y151" s="134"/>
      <c r="Z151" s="134"/>
    </row>
    <row r="152" spans="1:26" ht="22.5" customHeight="1">
      <c r="A152" s="134"/>
      <c r="B152" s="134"/>
      <c r="C152" s="134"/>
      <c r="D152" s="134"/>
      <c r="E152" s="134"/>
      <c r="F152" s="134"/>
      <c r="G152" s="134"/>
      <c r="H152" s="134"/>
      <c r="I152" s="134"/>
      <c r="J152" s="134"/>
      <c r="K152" s="134"/>
      <c r="L152" s="41"/>
      <c r="M152" s="41"/>
      <c r="N152" s="41"/>
      <c r="O152" s="135"/>
      <c r="P152" s="134"/>
      <c r="Q152" s="134"/>
      <c r="R152" s="134"/>
      <c r="S152" s="134"/>
      <c r="T152" s="134"/>
      <c r="U152" s="134"/>
      <c r="V152" s="134"/>
      <c r="W152" s="134"/>
      <c r="X152" s="134"/>
      <c r="Y152" s="134"/>
      <c r="Z152" s="134"/>
    </row>
    <row r="153" spans="1:26" ht="22.5" customHeight="1">
      <c r="A153" s="134"/>
      <c r="B153" s="134"/>
      <c r="C153" s="134"/>
      <c r="D153" s="134"/>
      <c r="E153" s="134"/>
      <c r="F153" s="134"/>
      <c r="G153" s="134"/>
      <c r="H153" s="134"/>
      <c r="I153" s="134"/>
      <c r="J153" s="134"/>
      <c r="K153" s="134"/>
      <c r="L153" s="41"/>
      <c r="M153" s="41"/>
      <c r="N153" s="41"/>
      <c r="O153" s="135"/>
      <c r="P153" s="134"/>
      <c r="Q153" s="134"/>
      <c r="R153" s="134"/>
      <c r="S153" s="134"/>
      <c r="T153" s="134"/>
      <c r="U153" s="134"/>
      <c r="V153" s="134"/>
      <c r="W153" s="134"/>
      <c r="X153" s="134"/>
      <c r="Y153" s="134"/>
      <c r="Z153" s="134"/>
    </row>
    <row r="154" spans="1:26" ht="22.5" customHeight="1">
      <c r="A154" s="134"/>
      <c r="B154" s="134"/>
      <c r="C154" s="134"/>
      <c r="D154" s="134"/>
      <c r="E154" s="134"/>
      <c r="F154" s="134"/>
      <c r="G154" s="134"/>
      <c r="H154" s="134"/>
      <c r="I154" s="134"/>
      <c r="J154" s="134"/>
      <c r="K154" s="134"/>
      <c r="L154" s="41"/>
      <c r="M154" s="41"/>
      <c r="N154" s="41"/>
      <c r="O154" s="135"/>
      <c r="P154" s="134"/>
      <c r="Q154" s="134"/>
      <c r="R154" s="134"/>
      <c r="S154" s="134"/>
      <c r="T154" s="134"/>
      <c r="U154" s="134"/>
      <c r="V154" s="134"/>
      <c r="W154" s="134"/>
      <c r="X154" s="134"/>
      <c r="Y154" s="134"/>
      <c r="Z154" s="134"/>
    </row>
    <row r="155" spans="1:26" ht="22.5" customHeight="1">
      <c r="A155" s="134"/>
      <c r="B155" s="134"/>
      <c r="C155" s="134"/>
      <c r="D155" s="134"/>
      <c r="E155" s="134"/>
      <c r="F155" s="134"/>
      <c r="G155" s="134"/>
      <c r="H155" s="134"/>
      <c r="I155" s="134"/>
      <c r="J155" s="134"/>
      <c r="K155" s="134"/>
      <c r="L155" s="41"/>
      <c r="M155" s="41"/>
      <c r="N155" s="41"/>
      <c r="O155" s="135"/>
      <c r="P155" s="134"/>
      <c r="Q155" s="134"/>
      <c r="R155" s="134"/>
      <c r="S155" s="134"/>
      <c r="T155" s="134"/>
      <c r="U155" s="134"/>
      <c r="V155" s="134"/>
      <c r="W155" s="134"/>
      <c r="X155" s="134"/>
      <c r="Y155" s="134"/>
      <c r="Z155" s="134"/>
    </row>
    <row r="156" spans="1:26" ht="22.5" customHeight="1">
      <c r="A156" s="134"/>
      <c r="B156" s="134"/>
      <c r="C156" s="134"/>
      <c r="D156" s="134"/>
      <c r="E156" s="134"/>
      <c r="F156" s="134"/>
      <c r="G156" s="134"/>
      <c r="H156" s="134"/>
      <c r="I156" s="134"/>
      <c r="J156" s="134"/>
      <c r="K156" s="134"/>
      <c r="L156" s="41"/>
      <c r="M156" s="41"/>
      <c r="N156" s="41"/>
      <c r="O156" s="135"/>
      <c r="P156" s="134"/>
      <c r="Q156" s="134"/>
      <c r="R156" s="134"/>
      <c r="S156" s="134"/>
      <c r="T156" s="134"/>
      <c r="U156" s="134"/>
      <c r="V156" s="134"/>
      <c r="W156" s="134"/>
      <c r="X156" s="134"/>
      <c r="Y156" s="134"/>
      <c r="Z156" s="134"/>
    </row>
    <row r="157" spans="1:26" ht="22.5" customHeight="1">
      <c r="A157" s="134"/>
      <c r="B157" s="134"/>
      <c r="C157" s="134"/>
      <c r="D157" s="134"/>
      <c r="E157" s="134"/>
      <c r="F157" s="134"/>
      <c r="G157" s="134"/>
      <c r="H157" s="134"/>
      <c r="I157" s="134"/>
      <c r="J157" s="134"/>
      <c r="K157" s="134"/>
      <c r="L157" s="41"/>
      <c r="M157" s="41"/>
      <c r="N157" s="41"/>
      <c r="O157" s="135"/>
      <c r="P157" s="134"/>
      <c r="Q157" s="134"/>
      <c r="R157" s="134"/>
      <c r="S157" s="134"/>
      <c r="T157" s="134"/>
      <c r="U157" s="134"/>
      <c r="V157" s="134"/>
      <c r="W157" s="134"/>
      <c r="X157" s="134"/>
      <c r="Y157" s="134"/>
      <c r="Z157" s="134"/>
    </row>
    <row r="158" spans="1:26" ht="22.5" customHeight="1">
      <c r="A158" s="134"/>
      <c r="B158" s="134"/>
      <c r="C158" s="134"/>
      <c r="D158" s="134"/>
      <c r="E158" s="134"/>
      <c r="F158" s="134"/>
      <c r="G158" s="134"/>
      <c r="H158" s="134"/>
      <c r="I158" s="134"/>
      <c r="J158" s="134"/>
      <c r="K158" s="134"/>
      <c r="L158" s="41"/>
      <c r="M158" s="41"/>
      <c r="N158" s="41"/>
      <c r="O158" s="135"/>
      <c r="P158" s="134"/>
      <c r="Q158" s="134"/>
      <c r="R158" s="134"/>
      <c r="S158" s="134"/>
      <c r="T158" s="134"/>
      <c r="U158" s="134"/>
      <c r="V158" s="134"/>
      <c r="W158" s="134"/>
      <c r="X158" s="134"/>
      <c r="Y158" s="134"/>
      <c r="Z158" s="134"/>
    </row>
    <row r="159" spans="1:26" ht="22.5" customHeight="1">
      <c r="A159" s="134"/>
      <c r="B159" s="134"/>
      <c r="C159" s="134"/>
      <c r="D159" s="134"/>
      <c r="E159" s="134"/>
      <c r="F159" s="134"/>
      <c r="G159" s="134"/>
      <c r="H159" s="134"/>
      <c r="I159" s="134"/>
      <c r="J159" s="134"/>
      <c r="K159" s="134"/>
      <c r="L159" s="41"/>
      <c r="M159" s="41"/>
      <c r="N159" s="41"/>
      <c r="O159" s="135"/>
      <c r="P159" s="134"/>
      <c r="Q159" s="134"/>
      <c r="R159" s="134"/>
      <c r="S159" s="134"/>
      <c r="T159" s="134"/>
      <c r="U159" s="134"/>
      <c r="V159" s="134"/>
      <c r="W159" s="134"/>
      <c r="X159" s="134"/>
      <c r="Y159" s="134"/>
      <c r="Z159" s="134"/>
    </row>
    <row r="160" spans="1:26" ht="22.5" customHeight="1">
      <c r="A160" s="134"/>
      <c r="B160" s="134"/>
      <c r="C160" s="134"/>
      <c r="D160" s="134"/>
      <c r="E160" s="134"/>
      <c r="F160" s="134"/>
      <c r="G160" s="134"/>
      <c r="H160" s="134"/>
      <c r="I160" s="134"/>
      <c r="J160" s="134"/>
      <c r="K160" s="134"/>
      <c r="L160" s="41"/>
      <c r="M160" s="41"/>
      <c r="N160" s="41"/>
      <c r="O160" s="135"/>
      <c r="P160" s="134"/>
      <c r="Q160" s="134"/>
      <c r="R160" s="134"/>
      <c r="S160" s="134"/>
      <c r="T160" s="134"/>
      <c r="U160" s="134"/>
      <c r="V160" s="134"/>
      <c r="W160" s="134"/>
      <c r="X160" s="134"/>
      <c r="Y160" s="134"/>
      <c r="Z160" s="134"/>
    </row>
    <row r="161" spans="1:26" ht="22.5" customHeight="1">
      <c r="A161" s="134"/>
      <c r="B161" s="134"/>
      <c r="C161" s="134"/>
      <c r="D161" s="134"/>
      <c r="E161" s="134"/>
      <c r="F161" s="134"/>
      <c r="G161" s="134"/>
      <c r="H161" s="134"/>
      <c r="I161" s="134"/>
      <c r="J161" s="134"/>
      <c r="K161" s="134"/>
      <c r="L161" s="41"/>
      <c r="M161" s="41"/>
      <c r="N161" s="41"/>
      <c r="O161" s="135"/>
      <c r="P161" s="134"/>
      <c r="Q161" s="134"/>
      <c r="R161" s="134"/>
      <c r="S161" s="134"/>
      <c r="T161" s="134"/>
      <c r="U161" s="134"/>
      <c r="V161" s="134"/>
      <c r="W161" s="134"/>
      <c r="X161" s="134"/>
      <c r="Y161" s="134"/>
      <c r="Z161" s="134"/>
    </row>
    <row r="162" spans="1:26" ht="22.5" customHeight="1">
      <c r="A162" s="134"/>
      <c r="B162" s="134"/>
      <c r="C162" s="134"/>
      <c r="D162" s="134"/>
      <c r="E162" s="134"/>
      <c r="F162" s="134"/>
      <c r="G162" s="134"/>
      <c r="H162" s="134"/>
      <c r="I162" s="134"/>
      <c r="J162" s="134"/>
      <c r="K162" s="134"/>
      <c r="L162" s="41"/>
      <c r="M162" s="41"/>
      <c r="N162" s="41"/>
      <c r="O162" s="135"/>
      <c r="P162" s="134"/>
      <c r="Q162" s="134"/>
      <c r="R162" s="134"/>
      <c r="S162" s="134"/>
      <c r="T162" s="134"/>
      <c r="U162" s="134"/>
      <c r="V162" s="134"/>
      <c r="W162" s="134"/>
      <c r="X162" s="134"/>
      <c r="Y162" s="134"/>
      <c r="Z162" s="134"/>
    </row>
    <row r="163" spans="1:26" ht="22.5" customHeight="1">
      <c r="A163" s="134"/>
      <c r="B163" s="134"/>
      <c r="C163" s="134"/>
      <c r="D163" s="134"/>
      <c r="E163" s="134"/>
      <c r="F163" s="134"/>
      <c r="G163" s="134"/>
      <c r="H163" s="134"/>
      <c r="I163" s="134"/>
      <c r="J163" s="134"/>
      <c r="K163" s="134"/>
      <c r="L163" s="41"/>
      <c r="M163" s="41"/>
      <c r="N163" s="41"/>
      <c r="O163" s="135"/>
      <c r="P163" s="134"/>
      <c r="Q163" s="134"/>
      <c r="R163" s="134"/>
      <c r="S163" s="134"/>
      <c r="T163" s="134"/>
      <c r="U163" s="134"/>
      <c r="V163" s="134"/>
      <c r="W163" s="134"/>
      <c r="X163" s="134"/>
      <c r="Y163" s="134"/>
      <c r="Z163" s="134"/>
    </row>
    <row r="164" spans="1:26" ht="22.5" customHeight="1">
      <c r="A164" s="134"/>
      <c r="B164" s="134"/>
      <c r="C164" s="134"/>
      <c r="D164" s="134"/>
      <c r="E164" s="134"/>
      <c r="F164" s="134"/>
      <c r="G164" s="134"/>
      <c r="H164" s="134"/>
      <c r="I164" s="134"/>
      <c r="J164" s="134"/>
      <c r="K164" s="134"/>
      <c r="L164" s="41"/>
      <c r="M164" s="41"/>
      <c r="N164" s="41"/>
      <c r="O164" s="135"/>
      <c r="P164" s="134"/>
      <c r="Q164" s="134"/>
      <c r="R164" s="134"/>
      <c r="S164" s="134"/>
      <c r="T164" s="134"/>
      <c r="U164" s="134"/>
      <c r="V164" s="134"/>
      <c r="W164" s="134"/>
      <c r="X164" s="134"/>
      <c r="Y164" s="134"/>
      <c r="Z164" s="134"/>
    </row>
    <row r="165" spans="1:26" ht="22.5" customHeight="1">
      <c r="A165" s="134"/>
      <c r="B165" s="134"/>
      <c r="C165" s="134"/>
      <c r="D165" s="134"/>
      <c r="E165" s="134"/>
      <c r="F165" s="134"/>
      <c r="G165" s="134"/>
      <c r="H165" s="134"/>
      <c r="I165" s="134"/>
      <c r="J165" s="134"/>
      <c r="K165" s="134"/>
      <c r="L165" s="41"/>
      <c r="M165" s="41"/>
      <c r="N165" s="41"/>
      <c r="O165" s="135"/>
      <c r="P165" s="134"/>
      <c r="Q165" s="134"/>
      <c r="R165" s="134"/>
      <c r="S165" s="134"/>
      <c r="T165" s="134"/>
      <c r="U165" s="134"/>
      <c r="V165" s="134"/>
      <c r="W165" s="134"/>
      <c r="X165" s="134"/>
      <c r="Y165" s="134"/>
      <c r="Z165" s="134"/>
    </row>
    <row r="166" spans="1:26" ht="22.5" customHeight="1">
      <c r="A166" s="134"/>
      <c r="B166" s="134"/>
      <c r="C166" s="134"/>
      <c r="D166" s="134"/>
      <c r="E166" s="134"/>
      <c r="F166" s="134"/>
      <c r="G166" s="134"/>
      <c r="H166" s="134"/>
      <c r="I166" s="134"/>
      <c r="J166" s="134"/>
      <c r="K166" s="134"/>
      <c r="L166" s="41"/>
      <c r="M166" s="41"/>
      <c r="N166" s="41"/>
      <c r="O166" s="135"/>
      <c r="P166" s="134"/>
      <c r="Q166" s="134"/>
      <c r="R166" s="134"/>
      <c r="S166" s="134"/>
      <c r="T166" s="134"/>
      <c r="U166" s="134"/>
      <c r="V166" s="134"/>
      <c r="W166" s="134"/>
      <c r="X166" s="134"/>
      <c r="Y166" s="134"/>
      <c r="Z166" s="134"/>
    </row>
    <row r="167" spans="1:26" ht="22.5" customHeight="1">
      <c r="A167" s="134"/>
      <c r="B167" s="134"/>
      <c r="C167" s="134"/>
      <c r="D167" s="134"/>
      <c r="E167" s="134"/>
      <c r="F167" s="134"/>
      <c r="G167" s="134"/>
      <c r="H167" s="134"/>
      <c r="I167" s="134"/>
      <c r="J167" s="134"/>
      <c r="K167" s="134"/>
      <c r="L167" s="41"/>
      <c r="M167" s="41"/>
      <c r="N167" s="41"/>
      <c r="O167" s="135"/>
      <c r="P167" s="134"/>
      <c r="Q167" s="134"/>
      <c r="R167" s="134"/>
      <c r="S167" s="134"/>
      <c r="T167" s="134"/>
      <c r="U167" s="134"/>
      <c r="V167" s="134"/>
      <c r="W167" s="134"/>
      <c r="X167" s="134"/>
      <c r="Y167" s="134"/>
      <c r="Z167" s="134"/>
    </row>
    <row r="168" spans="1:26" ht="22.5" customHeight="1">
      <c r="A168" s="134"/>
      <c r="B168" s="134"/>
      <c r="C168" s="134"/>
      <c r="D168" s="134"/>
      <c r="E168" s="134"/>
      <c r="F168" s="134"/>
      <c r="G168" s="134"/>
      <c r="H168" s="134"/>
      <c r="I168" s="134"/>
      <c r="J168" s="134"/>
      <c r="K168" s="134"/>
      <c r="L168" s="41"/>
      <c r="M168" s="41"/>
      <c r="N168" s="41"/>
      <c r="O168" s="135"/>
      <c r="P168" s="134"/>
      <c r="Q168" s="134"/>
      <c r="R168" s="134"/>
      <c r="S168" s="134"/>
      <c r="T168" s="134"/>
      <c r="U168" s="134"/>
      <c r="V168" s="134"/>
      <c r="W168" s="134"/>
      <c r="X168" s="134"/>
      <c r="Y168" s="134"/>
      <c r="Z168" s="134"/>
    </row>
    <row r="169" spans="1:26" ht="22.5" customHeight="1">
      <c r="A169" s="134"/>
      <c r="B169" s="134"/>
      <c r="C169" s="134"/>
      <c r="D169" s="134"/>
      <c r="E169" s="134"/>
      <c r="F169" s="134"/>
      <c r="G169" s="134"/>
      <c r="H169" s="134"/>
      <c r="I169" s="134"/>
      <c r="J169" s="134"/>
      <c r="K169" s="134"/>
      <c r="L169" s="41"/>
      <c r="M169" s="41"/>
      <c r="N169" s="41"/>
      <c r="O169" s="135"/>
      <c r="P169" s="134"/>
      <c r="Q169" s="134"/>
      <c r="R169" s="134"/>
      <c r="S169" s="134"/>
      <c r="T169" s="134"/>
      <c r="U169" s="134"/>
      <c r="V169" s="134"/>
      <c r="W169" s="134"/>
      <c r="X169" s="134"/>
      <c r="Y169" s="134"/>
      <c r="Z169" s="134"/>
    </row>
    <row r="170" spans="1:26" ht="22.5" customHeight="1">
      <c r="A170" s="134"/>
      <c r="B170" s="134"/>
      <c r="C170" s="134"/>
      <c r="D170" s="134"/>
      <c r="E170" s="134"/>
      <c r="F170" s="134"/>
      <c r="G170" s="134"/>
      <c r="H170" s="134"/>
      <c r="I170" s="134"/>
      <c r="J170" s="134"/>
      <c r="K170" s="134"/>
      <c r="L170" s="41"/>
      <c r="M170" s="41"/>
      <c r="N170" s="41"/>
      <c r="O170" s="135"/>
      <c r="P170" s="134"/>
      <c r="Q170" s="134"/>
      <c r="R170" s="134"/>
      <c r="S170" s="134"/>
      <c r="T170" s="134"/>
      <c r="U170" s="134"/>
      <c r="V170" s="134"/>
      <c r="W170" s="134"/>
      <c r="X170" s="134"/>
      <c r="Y170" s="134"/>
      <c r="Z170" s="134"/>
    </row>
    <row r="171" spans="1:26" ht="22.5" customHeight="1">
      <c r="A171" s="134"/>
      <c r="B171" s="134"/>
      <c r="C171" s="134"/>
      <c r="D171" s="134"/>
      <c r="E171" s="134"/>
      <c r="F171" s="134"/>
      <c r="G171" s="134"/>
      <c r="H171" s="134"/>
      <c r="I171" s="134"/>
      <c r="J171" s="134"/>
      <c r="K171" s="134"/>
      <c r="L171" s="41"/>
      <c r="M171" s="41"/>
      <c r="N171" s="41"/>
      <c r="O171" s="135"/>
      <c r="P171" s="134"/>
      <c r="Q171" s="134"/>
      <c r="R171" s="134"/>
      <c r="S171" s="134"/>
      <c r="T171" s="134"/>
      <c r="U171" s="134"/>
      <c r="V171" s="134"/>
      <c r="W171" s="134"/>
      <c r="X171" s="134"/>
      <c r="Y171" s="134"/>
      <c r="Z171" s="134"/>
    </row>
    <row r="172" spans="1:26" ht="22.5" customHeight="1">
      <c r="A172" s="134"/>
      <c r="B172" s="134"/>
      <c r="C172" s="134"/>
      <c r="D172" s="134"/>
      <c r="E172" s="134"/>
      <c r="F172" s="134"/>
      <c r="G172" s="134"/>
      <c r="H172" s="134"/>
      <c r="I172" s="134"/>
      <c r="J172" s="134"/>
      <c r="K172" s="134"/>
      <c r="L172" s="41"/>
      <c r="M172" s="41"/>
      <c r="N172" s="41"/>
      <c r="O172" s="135"/>
      <c r="P172" s="134"/>
      <c r="Q172" s="134"/>
      <c r="R172" s="134"/>
      <c r="S172" s="134"/>
      <c r="T172" s="134"/>
      <c r="U172" s="134"/>
      <c r="V172" s="134"/>
      <c r="W172" s="134"/>
      <c r="X172" s="134"/>
      <c r="Y172" s="134"/>
      <c r="Z172" s="134"/>
    </row>
    <row r="173" spans="1:26" ht="22.5" customHeight="1">
      <c r="A173" s="134"/>
      <c r="B173" s="134"/>
      <c r="C173" s="134"/>
      <c r="D173" s="134"/>
      <c r="E173" s="134"/>
      <c r="F173" s="134"/>
      <c r="G173" s="134"/>
      <c r="H173" s="134"/>
      <c r="I173" s="134"/>
      <c r="J173" s="134"/>
      <c r="K173" s="134"/>
      <c r="L173" s="41"/>
      <c r="M173" s="41"/>
      <c r="N173" s="41"/>
      <c r="O173" s="135"/>
      <c r="P173" s="134"/>
      <c r="Q173" s="134"/>
      <c r="R173" s="134"/>
      <c r="S173" s="134"/>
      <c r="T173" s="134"/>
      <c r="U173" s="134"/>
      <c r="V173" s="134"/>
      <c r="W173" s="134"/>
      <c r="X173" s="134"/>
      <c r="Y173" s="134"/>
      <c r="Z173" s="134"/>
    </row>
    <row r="174" spans="1:26" ht="22.5" customHeight="1">
      <c r="A174" s="134"/>
      <c r="B174" s="134"/>
      <c r="C174" s="134"/>
      <c r="D174" s="134"/>
      <c r="E174" s="134"/>
      <c r="F174" s="134"/>
      <c r="G174" s="134"/>
      <c r="H174" s="134"/>
      <c r="I174" s="134"/>
      <c r="J174" s="134"/>
      <c r="K174" s="134"/>
      <c r="L174" s="41"/>
      <c r="M174" s="41"/>
      <c r="N174" s="41"/>
      <c r="O174" s="135"/>
      <c r="P174" s="134"/>
      <c r="Q174" s="134"/>
      <c r="R174" s="134"/>
      <c r="S174" s="134"/>
      <c r="T174" s="134"/>
      <c r="U174" s="134"/>
      <c r="V174" s="134"/>
      <c r="W174" s="134"/>
      <c r="X174" s="134"/>
      <c r="Y174" s="134"/>
      <c r="Z174" s="134"/>
    </row>
    <row r="175" spans="1:26" ht="22.5" customHeight="1">
      <c r="A175" s="134"/>
      <c r="B175" s="134"/>
      <c r="C175" s="134"/>
      <c r="D175" s="134"/>
      <c r="E175" s="134"/>
      <c r="F175" s="134"/>
      <c r="G175" s="134"/>
      <c r="H175" s="134"/>
      <c r="I175" s="134"/>
      <c r="J175" s="134"/>
      <c r="K175" s="134"/>
      <c r="L175" s="41"/>
      <c r="M175" s="41"/>
      <c r="N175" s="41"/>
      <c r="O175" s="135"/>
      <c r="P175" s="134"/>
      <c r="Q175" s="134"/>
      <c r="R175" s="134"/>
      <c r="S175" s="134"/>
      <c r="T175" s="134"/>
      <c r="U175" s="134"/>
      <c r="V175" s="134"/>
      <c r="W175" s="134"/>
      <c r="X175" s="134"/>
      <c r="Y175" s="134"/>
      <c r="Z175" s="134"/>
    </row>
    <row r="176" spans="1:26" ht="22.5" customHeight="1">
      <c r="A176" s="134"/>
      <c r="B176" s="134"/>
      <c r="C176" s="134"/>
      <c r="D176" s="134"/>
      <c r="E176" s="134"/>
      <c r="F176" s="134"/>
      <c r="G176" s="134"/>
      <c r="H176" s="134"/>
      <c r="I176" s="134"/>
      <c r="J176" s="134"/>
      <c r="K176" s="134"/>
      <c r="L176" s="41"/>
      <c r="M176" s="41"/>
      <c r="N176" s="41"/>
      <c r="O176" s="135"/>
      <c r="P176" s="134"/>
      <c r="Q176" s="134"/>
      <c r="R176" s="134"/>
      <c r="S176" s="134"/>
      <c r="T176" s="134"/>
      <c r="U176" s="134"/>
      <c r="V176" s="134"/>
      <c r="W176" s="134"/>
      <c r="X176" s="134"/>
      <c r="Y176" s="134"/>
      <c r="Z176" s="134"/>
    </row>
    <row r="177" spans="1:26" ht="22.5" customHeight="1">
      <c r="A177" s="134"/>
      <c r="B177" s="134"/>
      <c r="C177" s="134"/>
      <c r="D177" s="134"/>
      <c r="E177" s="134"/>
      <c r="F177" s="134"/>
      <c r="G177" s="134"/>
      <c r="H177" s="134"/>
      <c r="I177" s="134"/>
      <c r="J177" s="134"/>
      <c r="K177" s="134"/>
      <c r="L177" s="41"/>
      <c r="M177" s="41"/>
      <c r="N177" s="41"/>
      <c r="O177" s="135"/>
      <c r="P177" s="134"/>
      <c r="Q177" s="134"/>
      <c r="R177" s="134"/>
      <c r="S177" s="134"/>
      <c r="T177" s="134"/>
      <c r="U177" s="134"/>
      <c r="V177" s="134"/>
      <c r="W177" s="134"/>
      <c r="X177" s="134"/>
      <c r="Y177" s="134"/>
      <c r="Z177" s="134"/>
    </row>
    <row r="178" spans="1:26" ht="22.5" customHeight="1">
      <c r="A178" s="134"/>
      <c r="B178" s="134"/>
      <c r="C178" s="134"/>
      <c r="D178" s="134"/>
      <c r="E178" s="134"/>
      <c r="F178" s="134"/>
      <c r="G178" s="134"/>
      <c r="H178" s="134"/>
      <c r="I178" s="134"/>
      <c r="J178" s="134"/>
      <c r="K178" s="134"/>
      <c r="L178" s="41"/>
      <c r="M178" s="41"/>
      <c r="N178" s="41"/>
      <c r="O178" s="135"/>
      <c r="P178" s="134"/>
      <c r="Q178" s="134"/>
      <c r="R178" s="134"/>
      <c r="S178" s="134"/>
      <c r="T178" s="134"/>
      <c r="U178" s="134"/>
      <c r="V178" s="134"/>
      <c r="W178" s="134"/>
      <c r="X178" s="134"/>
      <c r="Y178" s="134"/>
      <c r="Z178" s="134"/>
    </row>
    <row r="179" spans="1:26" ht="22.5" customHeight="1">
      <c r="A179" s="134"/>
      <c r="B179" s="134"/>
      <c r="C179" s="134"/>
      <c r="D179" s="134"/>
      <c r="E179" s="134"/>
      <c r="F179" s="134"/>
      <c r="G179" s="134"/>
      <c r="H179" s="134"/>
      <c r="I179" s="134"/>
      <c r="J179" s="134"/>
      <c r="K179" s="134"/>
      <c r="L179" s="41"/>
      <c r="M179" s="41"/>
      <c r="N179" s="41"/>
      <c r="O179" s="135"/>
      <c r="P179" s="134"/>
      <c r="Q179" s="134"/>
      <c r="R179" s="134"/>
      <c r="S179" s="134"/>
      <c r="T179" s="134"/>
      <c r="U179" s="134"/>
      <c r="V179" s="134"/>
      <c r="W179" s="134"/>
      <c r="X179" s="134"/>
      <c r="Y179" s="134"/>
      <c r="Z179" s="134"/>
    </row>
    <row r="180" spans="1:26" ht="22.5" customHeight="1">
      <c r="A180" s="134"/>
      <c r="B180" s="134"/>
      <c r="C180" s="134"/>
      <c r="D180" s="134"/>
      <c r="E180" s="134"/>
      <c r="F180" s="134"/>
      <c r="G180" s="134"/>
      <c r="H180" s="134"/>
      <c r="I180" s="134"/>
      <c r="J180" s="134"/>
      <c r="K180" s="134"/>
      <c r="L180" s="41"/>
      <c r="M180" s="41"/>
      <c r="N180" s="41"/>
      <c r="O180" s="135"/>
      <c r="P180" s="134"/>
      <c r="Q180" s="134"/>
      <c r="R180" s="134"/>
      <c r="S180" s="134"/>
      <c r="T180" s="134"/>
      <c r="U180" s="134"/>
      <c r="V180" s="134"/>
      <c r="W180" s="134"/>
      <c r="X180" s="134"/>
      <c r="Y180" s="134"/>
      <c r="Z180" s="134"/>
    </row>
    <row r="181" spans="1:26" ht="22.5" customHeight="1">
      <c r="A181" s="134"/>
      <c r="B181" s="134"/>
      <c r="C181" s="134"/>
      <c r="D181" s="134"/>
      <c r="E181" s="134"/>
      <c r="F181" s="134"/>
      <c r="G181" s="134"/>
      <c r="H181" s="134"/>
      <c r="I181" s="134"/>
      <c r="J181" s="134"/>
      <c r="K181" s="134"/>
      <c r="L181" s="41"/>
      <c r="M181" s="41"/>
      <c r="N181" s="41"/>
      <c r="O181" s="135"/>
      <c r="P181" s="134"/>
      <c r="Q181" s="134"/>
      <c r="R181" s="134"/>
      <c r="S181" s="134"/>
      <c r="T181" s="134"/>
      <c r="U181" s="134"/>
      <c r="V181" s="134"/>
      <c r="W181" s="134"/>
      <c r="X181" s="134"/>
      <c r="Y181" s="134"/>
      <c r="Z181" s="134"/>
    </row>
    <row r="182" spans="1:26" ht="22.5" customHeight="1">
      <c r="A182" s="134"/>
      <c r="B182" s="134"/>
      <c r="C182" s="134"/>
      <c r="D182" s="134"/>
      <c r="E182" s="134"/>
      <c r="F182" s="134"/>
      <c r="G182" s="134"/>
      <c r="H182" s="134"/>
      <c r="I182" s="134"/>
      <c r="J182" s="134"/>
      <c r="K182" s="134"/>
      <c r="L182" s="41"/>
      <c r="M182" s="41"/>
      <c r="N182" s="41"/>
      <c r="O182" s="135"/>
      <c r="P182" s="134"/>
      <c r="Q182" s="134"/>
      <c r="R182" s="134"/>
      <c r="S182" s="134"/>
      <c r="T182" s="134"/>
      <c r="U182" s="134"/>
      <c r="V182" s="134"/>
      <c r="W182" s="134"/>
      <c r="X182" s="134"/>
      <c r="Y182" s="134"/>
      <c r="Z182" s="134"/>
    </row>
    <row r="183" spans="1:26" ht="22.5" customHeight="1">
      <c r="A183" s="134"/>
      <c r="B183" s="134"/>
      <c r="C183" s="134"/>
      <c r="D183" s="134"/>
      <c r="E183" s="134"/>
      <c r="F183" s="134"/>
      <c r="G183" s="134"/>
      <c r="H183" s="134"/>
      <c r="I183" s="134"/>
      <c r="J183" s="134"/>
      <c r="K183" s="134"/>
      <c r="L183" s="41"/>
      <c r="M183" s="41"/>
      <c r="N183" s="41"/>
      <c r="O183" s="135"/>
      <c r="P183" s="134"/>
      <c r="Q183" s="134"/>
      <c r="R183" s="134"/>
      <c r="S183" s="134"/>
      <c r="T183" s="134"/>
      <c r="U183" s="134"/>
      <c r="V183" s="134"/>
      <c r="W183" s="134"/>
      <c r="X183" s="134"/>
      <c r="Y183" s="134"/>
      <c r="Z183" s="134"/>
    </row>
    <row r="184" spans="1:26" ht="22.5" customHeight="1">
      <c r="A184" s="134"/>
      <c r="B184" s="134"/>
      <c r="C184" s="134"/>
      <c r="D184" s="134"/>
      <c r="E184" s="134"/>
      <c r="F184" s="134"/>
      <c r="G184" s="134"/>
      <c r="H184" s="134"/>
      <c r="I184" s="134"/>
      <c r="J184" s="134"/>
      <c r="K184" s="134"/>
      <c r="L184" s="41"/>
      <c r="M184" s="41"/>
      <c r="N184" s="41"/>
      <c r="O184" s="135"/>
      <c r="P184" s="134"/>
      <c r="Q184" s="134"/>
      <c r="R184" s="134"/>
      <c r="S184" s="134"/>
      <c r="T184" s="134"/>
      <c r="U184" s="134"/>
      <c r="V184" s="134"/>
      <c r="W184" s="134"/>
      <c r="X184" s="134"/>
      <c r="Y184" s="134"/>
      <c r="Z184" s="134"/>
    </row>
    <row r="185" spans="1:26" ht="22.5" customHeight="1">
      <c r="A185" s="134"/>
      <c r="B185" s="134"/>
      <c r="C185" s="134"/>
      <c r="D185" s="134"/>
      <c r="E185" s="134"/>
      <c r="F185" s="134"/>
      <c r="G185" s="134"/>
      <c r="H185" s="134"/>
      <c r="I185" s="134"/>
      <c r="J185" s="134"/>
      <c r="K185" s="134"/>
      <c r="L185" s="41"/>
      <c r="M185" s="41"/>
      <c r="N185" s="41"/>
      <c r="O185" s="135"/>
      <c r="P185" s="134"/>
      <c r="Q185" s="134"/>
      <c r="R185" s="134"/>
      <c r="S185" s="134"/>
      <c r="T185" s="134"/>
      <c r="U185" s="134"/>
      <c r="V185" s="134"/>
      <c r="W185" s="134"/>
      <c r="X185" s="134"/>
      <c r="Y185" s="134"/>
      <c r="Z185" s="134"/>
    </row>
    <row r="186" spans="1:26" ht="22.5" customHeight="1">
      <c r="A186" s="134"/>
      <c r="B186" s="134"/>
      <c r="C186" s="134"/>
      <c r="D186" s="134"/>
      <c r="E186" s="134"/>
      <c r="F186" s="134"/>
      <c r="G186" s="134"/>
      <c r="H186" s="134"/>
      <c r="I186" s="134"/>
      <c r="J186" s="134"/>
      <c r="K186" s="134"/>
      <c r="L186" s="41"/>
      <c r="M186" s="41"/>
      <c r="N186" s="41"/>
      <c r="O186" s="135"/>
      <c r="P186" s="134"/>
      <c r="Q186" s="134"/>
      <c r="R186" s="134"/>
      <c r="S186" s="134"/>
      <c r="T186" s="134"/>
      <c r="U186" s="134"/>
      <c r="V186" s="134"/>
      <c r="W186" s="134"/>
      <c r="X186" s="134"/>
      <c r="Y186" s="134"/>
      <c r="Z186" s="134"/>
    </row>
    <row r="187" spans="1:26" ht="22.5" customHeight="1">
      <c r="A187" s="134"/>
      <c r="B187" s="134"/>
      <c r="C187" s="134"/>
      <c r="D187" s="134"/>
      <c r="E187" s="134"/>
      <c r="F187" s="134"/>
      <c r="G187" s="134"/>
      <c r="H187" s="134"/>
      <c r="I187" s="134"/>
      <c r="J187" s="134"/>
      <c r="K187" s="134"/>
      <c r="L187" s="41"/>
      <c r="M187" s="41"/>
      <c r="N187" s="41"/>
      <c r="O187" s="135"/>
      <c r="P187" s="134"/>
      <c r="Q187" s="134"/>
      <c r="R187" s="134"/>
      <c r="S187" s="134"/>
      <c r="T187" s="134"/>
      <c r="U187" s="134"/>
      <c r="V187" s="134"/>
      <c r="W187" s="134"/>
      <c r="X187" s="134"/>
      <c r="Y187" s="134"/>
      <c r="Z187" s="134"/>
    </row>
    <row r="188" spans="1:26" ht="22.5" customHeight="1">
      <c r="A188" s="134"/>
      <c r="B188" s="134"/>
      <c r="C188" s="134"/>
      <c r="D188" s="134"/>
      <c r="E188" s="134"/>
      <c r="F188" s="134"/>
      <c r="G188" s="134"/>
      <c r="H188" s="134"/>
      <c r="I188" s="134"/>
      <c r="J188" s="134"/>
      <c r="K188" s="134"/>
      <c r="L188" s="41"/>
      <c r="M188" s="41"/>
      <c r="N188" s="41"/>
      <c r="O188" s="135"/>
      <c r="P188" s="134"/>
      <c r="Q188" s="134"/>
      <c r="R188" s="134"/>
      <c r="S188" s="134"/>
      <c r="T188" s="134"/>
      <c r="U188" s="134"/>
      <c r="V188" s="134"/>
      <c r="W188" s="134"/>
      <c r="X188" s="134"/>
      <c r="Y188" s="134"/>
      <c r="Z188" s="134"/>
    </row>
    <row r="189" spans="1:26" ht="22.5" customHeight="1">
      <c r="A189" s="134"/>
      <c r="B189" s="134"/>
      <c r="C189" s="134"/>
      <c r="D189" s="134"/>
      <c r="E189" s="134"/>
      <c r="F189" s="134"/>
      <c r="G189" s="134"/>
      <c r="H189" s="134"/>
      <c r="I189" s="134"/>
      <c r="J189" s="134"/>
      <c r="K189" s="134"/>
      <c r="L189" s="41"/>
      <c r="M189" s="41"/>
      <c r="N189" s="41"/>
      <c r="O189" s="135"/>
      <c r="P189" s="134"/>
      <c r="Q189" s="134"/>
      <c r="R189" s="134"/>
      <c r="S189" s="134"/>
      <c r="T189" s="134"/>
      <c r="U189" s="134"/>
      <c r="V189" s="134"/>
      <c r="W189" s="134"/>
      <c r="X189" s="134"/>
      <c r="Y189" s="134"/>
      <c r="Z189" s="134"/>
    </row>
    <row r="190" spans="1:26" ht="22.5" customHeight="1">
      <c r="A190" s="134"/>
      <c r="B190" s="134"/>
      <c r="C190" s="134"/>
      <c r="D190" s="134"/>
      <c r="E190" s="134"/>
      <c r="F190" s="134"/>
      <c r="G190" s="134"/>
      <c r="H190" s="134"/>
      <c r="I190" s="134"/>
      <c r="J190" s="134"/>
      <c r="K190" s="134"/>
      <c r="L190" s="41"/>
      <c r="M190" s="41"/>
      <c r="N190" s="41"/>
      <c r="O190" s="135"/>
      <c r="P190" s="134"/>
      <c r="Q190" s="134"/>
      <c r="R190" s="134"/>
      <c r="S190" s="134"/>
      <c r="T190" s="134"/>
      <c r="U190" s="134"/>
      <c r="V190" s="134"/>
      <c r="W190" s="134"/>
      <c r="X190" s="134"/>
      <c r="Y190" s="134"/>
      <c r="Z190" s="134"/>
    </row>
    <row r="191" spans="1:26" ht="22.5" customHeight="1">
      <c r="A191" s="134"/>
      <c r="B191" s="134"/>
      <c r="C191" s="134"/>
      <c r="D191" s="134"/>
      <c r="E191" s="134"/>
      <c r="F191" s="134"/>
      <c r="G191" s="134"/>
      <c r="H191" s="134"/>
      <c r="I191" s="134"/>
      <c r="J191" s="134"/>
      <c r="K191" s="134"/>
      <c r="L191" s="41"/>
      <c r="M191" s="41"/>
      <c r="N191" s="41"/>
      <c r="O191" s="135"/>
      <c r="P191" s="134"/>
      <c r="Q191" s="134"/>
      <c r="R191" s="134"/>
      <c r="S191" s="134"/>
      <c r="T191" s="134"/>
      <c r="U191" s="134"/>
      <c r="V191" s="134"/>
      <c r="W191" s="134"/>
      <c r="X191" s="134"/>
      <c r="Y191" s="134"/>
      <c r="Z191" s="134"/>
    </row>
    <row r="192" spans="1:26" ht="22.5" customHeight="1">
      <c r="A192" s="134"/>
      <c r="B192" s="134"/>
      <c r="C192" s="134"/>
      <c r="D192" s="134"/>
      <c r="E192" s="134"/>
      <c r="F192" s="134"/>
      <c r="G192" s="134"/>
      <c r="H192" s="134"/>
      <c r="I192" s="134"/>
      <c r="J192" s="134"/>
      <c r="K192" s="134"/>
      <c r="L192" s="41"/>
      <c r="M192" s="41"/>
      <c r="N192" s="41"/>
      <c r="O192" s="135"/>
      <c r="P192" s="134"/>
      <c r="Q192" s="134"/>
      <c r="R192" s="134"/>
      <c r="S192" s="134"/>
      <c r="T192" s="134"/>
      <c r="U192" s="134"/>
      <c r="V192" s="134"/>
      <c r="W192" s="134"/>
      <c r="X192" s="134"/>
      <c r="Y192" s="134"/>
      <c r="Z192" s="134"/>
    </row>
    <row r="193" spans="1:26" ht="22.5" customHeight="1">
      <c r="A193" s="134"/>
      <c r="B193" s="134"/>
      <c r="C193" s="134"/>
      <c r="D193" s="134"/>
      <c r="E193" s="134"/>
      <c r="F193" s="134"/>
      <c r="G193" s="134"/>
      <c r="H193" s="134"/>
      <c r="I193" s="134"/>
      <c r="J193" s="134"/>
      <c r="K193" s="134"/>
      <c r="L193" s="41"/>
      <c r="M193" s="41"/>
      <c r="N193" s="41"/>
      <c r="O193" s="135"/>
      <c r="P193" s="134"/>
      <c r="Q193" s="134"/>
      <c r="R193" s="134"/>
      <c r="S193" s="134"/>
      <c r="T193" s="134"/>
      <c r="U193" s="134"/>
      <c r="V193" s="134"/>
      <c r="W193" s="134"/>
      <c r="X193" s="134"/>
      <c r="Y193" s="134"/>
      <c r="Z193" s="134"/>
    </row>
    <row r="194" spans="1:26" ht="22.5" customHeight="1">
      <c r="A194" s="134"/>
      <c r="B194" s="134"/>
      <c r="C194" s="134"/>
      <c r="D194" s="134"/>
      <c r="E194" s="134"/>
      <c r="F194" s="134"/>
      <c r="G194" s="134"/>
      <c r="H194" s="134"/>
      <c r="I194" s="134"/>
      <c r="J194" s="134"/>
      <c r="K194" s="134"/>
      <c r="L194" s="41"/>
      <c r="M194" s="41"/>
      <c r="N194" s="41"/>
      <c r="O194" s="135"/>
      <c r="P194" s="134"/>
      <c r="Q194" s="134"/>
      <c r="R194" s="134"/>
      <c r="S194" s="134"/>
      <c r="T194" s="134"/>
      <c r="U194" s="134"/>
      <c r="V194" s="134"/>
      <c r="W194" s="134"/>
      <c r="X194" s="134"/>
      <c r="Y194" s="134"/>
      <c r="Z194" s="134"/>
    </row>
    <row r="195" spans="1:26" ht="22.5" customHeight="1">
      <c r="A195" s="134"/>
      <c r="B195" s="134"/>
      <c r="C195" s="134"/>
      <c r="D195" s="134"/>
      <c r="E195" s="134"/>
      <c r="F195" s="134"/>
      <c r="G195" s="134"/>
      <c r="H195" s="134"/>
      <c r="I195" s="134"/>
      <c r="J195" s="134"/>
      <c r="K195" s="134"/>
      <c r="L195" s="41"/>
      <c r="M195" s="41"/>
      <c r="N195" s="41"/>
      <c r="O195" s="135"/>
      <c r="P195" s="134"/>
      <c r="Q195" s="134"/>
      <c r="R195" s="134"/>
      <c r="S195" s="134"/>
      <c r="T195" s="134"/>
      <c r="U195" s="134"/>
      <c r="V195" s="134"/>
      <c r="W195" s="134"/>
      <c r="X195" s="134"/>
      <c r="Y195" s="134"/>
      <c r="Z195" s="134"/>
    </row>
    <row r="196" spans="1:26" ht="22.5" customHeight="1">
      <c r="A196" s="134"/>
      <c r="B196" s="134"/>
      <c r="C196" s="134"/>
      <c r="D196" s="134"/>
      <c r="E196" s="134"/>
      <c r="F196" s="134"/>
      <c r="G196" s="134"/>
      <c r="H196" s="134"/>
      <c r="I196" s="134"/>
      <c r="J196" s="134"/>
      <c r="K196" s="134"/>
      <c r="L196" s="41"/>
      <c r="M196" s="41"/>
      <c r="N196" s="41"/>
      <c r="O196" s="135"/>
      <c r="P196" s="134"/>
      <c r="Q196" s="134"/>
      <c r="R196" s="134"/>
      <c r="S196" s="134"/>
      <c r="T196" s="134"/>
      <c r="U196" s="134"/>
      <c r="V196" s="134"/>
      <c r="W196" s="134"/>
      <c r="X196" s="134"/>
      <c r="Y196" s="134"/>
      <c r="Z196" s="134"/>
    </row>
    <row r="197" spans="1:26" ht="22.5" customHeight="1">
      <c r="A197" s="134"/>
      <c r="B197" s="134"/>
      <c r="C197" s="134"/>
      <c r="D197" s="134"/>
      <c r="E197" s="134"/>
      <c r="F197" s="134"/>
      <c r="G197" s="134"/>
      <c r="H197" s="134"/>
      <c r="I197" s="134"/>
      <c r="J197" s="134"/>
      <c r="K197" s="134"/>
      <c r="L197" s="41"/>
      <c r="M197" s="41"/>
      <c r="N197" s="41"/>
      <c r="O197" s="135"/>
      <c r="P197" s="134"/>
      <c r="Q197" s="134"/>
      <c r="R197" s="134"/>
      <c r="S197" s="134"/>
      <c r="T197" s="134"/>
      <c r="U197" s="134"/>
      <c r="V197" s="134"/>
      <c r="W197" s="134"/>
      <c r="X197" s="134"/>
      <c r="Y197" s="134"/>
      <c r="Z197" s="134"/>
    </row>
    <row r="198" spans="1:26" ht="22.5" customHeight="1">
      <c r="A198" s="134"/>
      <c r="B198" s="134"/>
      <c r="C198" s="134"/>
      <c r="D198" s="134"/>
      <c r="E198" s="134"/>
      <c r="F198" s="134"/>
      <c r="G198" s="134"/>
      <c r="H198" s="134"/>
      <c r="I198" s="134"/>
      <c r="J198" s="134"/>
      <c r="K198" s="134"/>
      <c r="L198" s="41"/>
      <c r="M198" s="41"/>
      <c r="N198" s="41"/>
      <c r="O198" s="135"/>
      <c r="P198" s="134"/>
      <c r="Q198" s="134"/>
      <c r="R198" s="134"/>
      <c r="S198" s="134"/>
      <c r="T198" s="134"/>
      <c r="U198" s="134"/>
      <c r="V198" s="134"/>
      <c r="W198" s="134"/>
      <c r="X198" s="134"/>
      <c r="Y198" s="134"/>
      <c r="Z198" s="134"/>
    </row>
    <row r="199" spans="1:26" ht="22.5" customHeight="1">
      <c r="A199" s="134"/>
      <c r="B199" s="134"/>
      <c r="C199" s="134"/>
      <c r="D199" s="134"/>
      <c r="E199" s="134"/>
      <c r="F199" s="134"/>
      <c r="G199" s="134"/>
      <c r="H199" s="134"/>
      <c r="I199" s="134"/>
      <c r="J199" s="134"/>
      <c r="K199" s="134"/>
      <c r="L199" s="41"/>
      <c r="M199" s="41"/>
      <c r="N199" s="41"/>
      <c r="O199" s="135"/>
      <c r="P199" s="134"/>
      <c r="Q199" s="134"/>
      <c r="R199" s="134"/>
      <c r="S199" s="134"/>
      <c r="T199" s="134"/>
      <c r="U199" s="134"/>
      <c r="V199" s="134"/>
      <c r="W199" s="134"/>
      <c r="X199" s="134"/>
      <c r="Y199" s="134"/>
      <c r="Z199" s="134"/>
    </row>
    <row r="200" spans="1:26" ht="22.5" customHeight="1">
      <c r="A200" s="134"/>
      <c r="B200" s="134"/>
      <c r="C200" s="134"/>
      <c r="D200" s="134"/>
      <c r="E200" s="134"/>
      <c r="F200" s="134"/>
      <c r="G200" s="134"/>
      <c r="H200" s="134"/>
      <c r="I200" s="134"/>
      <c r="J200" s="134"/>
      <c r="K200" s="134"/>
      <c r="L200" s="41"/>
      <c r="M200" s="41"/>
      <c r="N200" s="41"/>
      <c r="O200" s="135"/>
      <c r="P200" s="134"/>
      <c r="Q200" s="134"/>
      <c r="R200" s="134"/>
      <c r="S200" s="134"/>
      <c r="T200" s="134"/>
      <c r="U200" s="134"/>
      <c r="V200" s="134"/>
      <c r="W200" s="134"/>
      <c r="X200" s="134"/>
      <c r="Y200" s="134"/>
      <c r="Z200" s="134"/>
    </row>
    <row r="201" spans="1:26" ht="22.5" customHeight="1">
      <c r="A201" s="134"/>
      <c r="B201" s="134"/>
      <c r="C201" s="134"/>
      <c r="D201" s="134"/>
      <c r="E201" s="134"/>
      <c r="F201" s="134"/>
      <c r="G201" s="134"/>
      <c r="H201" s="134"/>
      <c r="I201" s="134"/>
      <c r="J201" s="134"/>
      <c r="K201" s="134"/>
      <c r="L201" s="41"/>
      <c r="M201" s="41"/>
      <c r="N201" s="41"/>
      <c r="O201" s="135"/>
      <c r="P201" s="134"/>
      <c r="Q201" s="134"/>
      <c r="R201" s="134"/>
      <c r="S201" s="134"/>
      <c r="T201" s="134"/>
      <c r="U201" s="134"/>
      <c r="V201" s="134"/>
      <c r="W201" s="134"/>
      <c r="X201" s="134"/>
      <c r="Y201" s="134"/>
      <c r="Z201" s="134"/>
    </row>
    <row r="202" spans="1:26" ht="22.5" customHeight="1">
      <c r="A202" s="134"/>
      <c r="B202" s="134"/>
      <c r="C202" s="134"/>
      <c r="D202" s="134"/>
      <c r="E202" s="134"/>
      <c r="F202" s="134"/>
      <c r="G202" s="134"/>
      <c r="H202" s="134"/>
      <c r="I202" s="134"/>
      <c r="J202" s="134"/>
      <c r="K202" s="134"/>
      <c r="L202" s="41"/>
      <c r="M202" s="41"/>
      <c r="N202" s="41"/>
      <c r="O202" s="135"/>
      <c r="P202" s="134"/>
      <c r="Q202" s="134"/>
      <c r="R202" s="134"/>
      <c r="S202" s="134"/>
      <c r="T202" s="134"/>
      <c r="U202" s="134"/>
      <c r="V202" s="134"/>
      <c r="W202" s="134"/>
      <c r="X202" s="134"/>
      <c r="Y202" s="134"/>
      <c r="Z202" s="134"/>
    </row>
    <row r="203" spans="1:26" ht="22.5" customHeight="1">
      <c r="A203" s="134"/>
      <c r="B203" s="134"/>
      <c r="C203" s="134"/>
      <c r="D203" s="134"/>
      <c r="E203" s="134"/>
      <c r="F203" s="134"/>
      <c r="G203" s="134"/>
      <c r="H203" s="134"/>
      <c r="I203" s="134"/>
      <c r="J203" s="134"/>
      <c r="K203" s="134"/>
      <c r="L203" s="41"/>
      <c r="M203" s="41"/>
      <c r="N203" s="41"/>
      <c r="O203" s="135"/>
      <c r="P203" s="134"/>
      <c r="Q203" s="134"/>
      <c r="R203" s="134"/>
      <c r="S203" s="134"/>
      <c r="T203" s="134"/>
      <c r="U203" s="134"/>
      <c r="V203" s="134"/>
      <c r="W203" s="134"/>
      <c r="X203" s="134"/>
      <c r="Y203" s="134"/>
      <c r="Z203" s="134"/>
    </row>
    <row r="204" spans="1:26" ht="22.5" customHeight="1">
      <c r="A204" s="134"/>
      <c r="B204" s="134"/>
      <c r="C204" s="134"/>
      <c r="D204" s="134"/>
      <c r="E204" s="134"/>
      <c r="F204" s="134"/>
      <c r="G204" s="134"/>
      <c r="H204" s="134"/>
      <c r="I204" s="134"/>
      <c r="J204" s="134"/>
      <c r="K204" s="134"/>
      <c r="L204" s="41"/>
      <c r="M204" s="41"/>
      <c r="N204" s="41"/>
      <c r="O204" s="135"/>
      <c r="P204" s="134"/>
      <c r="Q204" s="134"/>
      <c r="R204" s="134"/>
      <c r="S204" s="134"/>
      <c r="T204" s="134"/>
      <c r="U204" s="134"/>
      <c r="V204" s="134"/>
      <c r="W204" s="134"/>
      <c r="X204" s="134"/>
      <c r="Y204" s="134"/>
      <c r="Z204" s="134"/>
    </row>
    <row r="205" spans="1:26" ht="22.5" customHeight="1">
      <c r="A205" s="134"/>
      <c r="B205" s="134"/>
      <c r="C205" s="134"/>
      <c r="D205" s="134"/>
      <c r="E205" s="134"/>
      <c r="F205" s="134"/>
      <c r="G205" s="134"/>
      <c r="H205" s="134"/>
      <c r="I205" s="134"/>
      <c r="J205" s="134"/>
      <c r="K205" s="134"/>
      <c r="L205" s="41"/>
      <c r="M205" s="41"/>
      <c r="N205" s="41"/>
      <c r="O205" s="135"/>
      <c r="P205" s="134"/>
      <c r="Q205" s="134"/>
      <c r="R205" s="134"/>
      <c r="S205" s="134"/>
      <c r="T205" s="134"/>
      <c r="U205" s="134"/>
      <c r="V205" s="134"/>
      <c r="W205" s="134"/>
      <c r="X205" s="134"/>
      <c r="Y205" s="134"/>
      <c r="Z205" s="134"/>
    </row>
    <row r="206" spans="1:26" ht="22.5" customHeight="1">
      <c r="A206" s="134"/>
      <c r="B206" s="134"/>
      <c r="C206" s="134"/>
      <c r="D206" s="134"/>
      <c r="E206" s="134"/>
      <c r="F206" s="134"/>
      <c r="G206" s="134"/>
      <c r="H206" s="134"/>
      <c r="I206" s="134"/>
      <c r="J206" s="134"/>
      <c r="K206" s="134"/>
      <c r="L206" s="41"/>
      <c r="M206" s="41"/>
      <c r="N206" s="41"/>
      <c r="O206" s="135"/>
      <c r="P206" s="134"/>
      <c r="Q206" s="134"/>
      <c r="R206" s="134"/>
      <c r="S206" s="134"/>
      <c r="T206" s="134"/>
      <c r="U206" s="134"/>
      <c r="V206" s="134"/>
      <c r="W206" s="134"/>
      <c r="X206" s="134"/>
      <c r="Y206" s="134"/>
      <c r="Z206" s="134"/>
    </row>
    <row r="207" spans="1:26" ht="22.5" customHeight="1">
      <c r="A207" s="134"/>
      <c r="B207" s="134"/>
      <c r="C207" s="134"/>
      <c r="D207" s="134"/>
      <c r="E207" s="134"/>
      <c r="F207" s="134"/>
      <c r="G207" s="134"/>
      <c r="H207" s="134"/>
      <c r="I207" s="134"/>
      <c r="J207" s="134"/>
      <c r="K207" s="134"/>
      <c r="L207" s="41"/>
      <c r="M207" s="41"/>
      <c r="N207" s="41"/>
      <c r="O207" s="135"/>
      <c r="P207" s="134"/>
      <c r="Q207" s="134"/>
      <c r="R207" s="134"/>
      <c r="S207" s="134"/>
      <c r="T207" s="134"/>
      <c r="U207" s="134"/>
      <c r="V207" s="134"/>
      <c r="W207" s="134"/>
      <c r="X207" s="134"/>
      <c r="Y207" s="134"/>
      <c r="Z207" s="134"/>
    </row>
    <row r="208" spans="1:26" ht="22.5" customHeight="1">
      <c r="A208" s="134"/>
      <c r="B208" s="134"/>
      <c r="C208" s="134"/>
      <c r="D208" s="134"/>
      <c r="E208" s="134"/>
      <c r="F208" s="134"/>
      <c r="G208" s="134"/>
      <c r="H208" s="134"/>
      <c r="I208" s="134"/>
      <c r="J208" s="134"/>
      <c r="K208" s="134"/>
      <c r="L208" s="41"/>
      <c r="M208" s="41"/>
      <c r="N208" s="41"/>
      <c r="O208" s="135"/>
      <c r="P208" s="134"/>
      <c r="Q208" s="134"/>
      <c r="R208" s="134"/>
      <c r="S208" s="134"/>
      <c r="T208" s="134"/>
      <c r="U208" s="134"/>
      <c r="V208" s="134"/>
      <c r="W208" s="134"/>
      <c r="X208" s="134"/>
      <c r="Y208" s="134"/>
      <c r="Z208" s="134"/>
    </row>
    <row r="209" spans="1:26" ht="22.5" customHeight="1">
      <c r="A209" s="134"/>
      <c r="B209" s="134"/>
      <c r="C209" s="134"/>
      <c r="D209" s="134"/>
      <c r="E209" s="134"/>
      <c r="F209" s="134"/>
      <c r="G209" s="134"/>
      <c r="H209" s="134"/>
      <c r="I209" s="134"/>
      <c r="J209" s="134"/>
      <c r="K209" s="134"/>
      <c r="L209" s="41"/>
      <c r="M209" s="41"/>
      <c r="N209" s="41"/>
      <c r="O209" s="135"/>
      <c r="P209" s="134"/>
      <c r="Q209" s="134"/>
      <c r="R209" s="134"/>
      <c r="S209" s="134"/>
      <c r="T209" s="134"/>
      <c r="U209" s="134"/>
      <c r="V209" s="134"/>
      <c r="W209" s="134"/>
      <c r="X209" s="134"/>
      <c r="Y209" s="134"/>
      <c r="Z209" s="134"/>
    </row>
    <row r="210" spans="1:26" ht="22.5" customHeight="1">
      <c r="A210" s="134"/>
      <c r="B210" s="134"/>
      <c r="C210" s="134"/>
      <c r="D210" s="134"/>
      <c r="E210" s="134"/>
      <c r="F210" s="134"/>
      <c r="G210" s="134"/>
      <c r="H210" s="134"/>
      <c r="I210" s="134"/>
      <c r="J210" s="134"/>
      <c r="K210" s="134"/>
      <c r="L210" s="41"/>
      <c r="M210" s="41"/>
      <c r="N210" s="41"/>
      <c r="O210" s="135"/>
      <c r="P210" s="134"/>
      <c r="Q210" s="134"/>
      <c r="R210" s="134"/>
      <c r="S210" s="134"/>
      <c r="T210" s="134"/>
      <c r="U210" s="134"/>
      <c r="V210" s="134"/>
      <c r="W210" s="134"/>
      <c r="X210" s="134"/>
      <c r="Y210" s="134"/>
      <c r="Z210" s="134"/>
    </row>
    <row r="211" spans="1:26" ht="22.5" customHeight="1">
      <c r="A211" s="134"/>
      <c r="B211" s="134"/>
      <c r="C211" s="134"/>
      <c r="D211" s="134"/>
      <c r="E211" s="134"/>
      <c r="F211" s="134"/>
      <c r="G211" s="134"/>
      <c r="H211" s="134"/>
      <c r="I211" s="134"/>
      <c r="J211" s="134"/>
      <c r="K211" s="134"/>
      <c r="L211" s="41"/>
      <c r="M211" s="41"/>
      <c r="N211" s="41"/>
      <c r="O211" s="135"/>
      <c r="P211" s="134"/>
      <c r="Q211" s="134"/>
      <c r="R211" s="134"/>
      <c r="S211" s="134"/>
      <c r="T211" s="134"/>
      <c r="U211" s="134"/>
      <c r="V211" s="134"/>
      <c r="W211" s="134"/>
      <c r="X211" s="134"/>
      <c r="Y211" s="134"/>
      <c r="Z211" s="134"/>
    </row>
    <row r="212" spans="1:26" ht="22.5" customHeight="1">
      <c r="A212" s="134"/>
      <c r="B212" s="134"/>
      <c r="C212" s="134"/>
      <c r="D212" s="134"/>
      <c r="E212" s="134"/>
      <c r="F212" s="134"/>
      <c r="G212" s="134"/>
      <c r="H212" s="134"/>
      <c r="I212" s="134"/>
      <c r="J212" s="134"/>
      <c r="K212" s="134"/>
      <c r="L212" s="41"/>
      <c r="M212" s="41"/>
      <c r="N212" s="41"/>
      <c r="O212" s="135"/>
      <c r="P212" s="134"/>
      <c r="Q212" s="134"/>
      <c r="R212" s="134"/>
      <c r="S212" s="134"/>
      <c r="T212" s="134"/>
      <c r="U212" s="134"/>
      <c r="V212" s="134"/>
      <c r="W212" s="134"/>
      <c r="X212" s="134"/>
      <c r="Y212" s="134"/>
      <c r="Z212" s="134"/>
    </row>
    <row r="213" spans="1:26" ht="22.5" customHeight="1">
      <c r="A213" s="134"/>
      <c r="B213" s="134"/>
      <c r="C213" s="134"/>
      <c r="D213" s="134"/>
      <c r="E213" s="134"/>
      <c r="F213" s="134"/>
      <c r="G213" s="134"/>
      <c r="H213" s="134"/>
      <c r="I213" s="134"/>
      <c r="J213" s="134"/>
      <c r="K213" s="134"/>
      <c r="L213" s="41"/>
      <c r="M213" s="41"/>
      <c r="N213" s="41"/>
      <c r="O213" s="135"/>
      <c r="P213" s="134"/>
      <c r="Q213" s="134"/>
      <c r="R213" s="134"/>
      <c r="S213" s="134"/>
      <c r="T213" s="134"/>
      <c r="U213" s="134"/>
      <c r="V213" s="134"/>
      <c r="W213" s="134"/>
      <c r="X213" s="134"/>
      <c r="Y213" s="134"/>
      <c r="Z213" s="134"/>
    </row>
    <row r="214" spans="1:26" ht="22.5" customHeight="1">
      <c r="A214" s="134"/>
      <c r="B214" s="134"/>
      <c r="C214" s="134"/>
      <c r="D214" s="134"/>
      <c r="E214" s="134"/>
      <c r="F214" s="134"/>
      <c r="G214" s="134"/>
      <c r="H214" s="134"/>
      <c r="I214" s="134"/>
      <c r="J214" s="134"/>
      <c r="K214" s="134"/>
      <c r="L214" s="41"/>
      <c r="M214" s="41"/>
      <c r="N214" s="41"/>
      <c r="O214" s="135"/>
      <c r="P214" s="134"/>
      <c r="Q214" s="134"/>
      <c r="R214" s="134"/>
      <c r="S214" s="134"/>
      <c r="T214" s="134"/>
      <c r="U214" s="134"/>
      <c r="V214" s="134"/>
      <c r="W214" s="134"/>
      <c r="X214" s="134"/>
      <c r="Y214" s="134"/>
      <c r="Z214" s="134"/>
    </row>
    <row r="215" spans="1:26" ht="22.5" customHeight="1">
      <c r="A215" s="134"/>
      <c r="B215" s="134"/>
      <c r="C215" s="134"/>
      <c r="D215" s="134"/>
      <c r="E215" s="134"/>
      <c r="F215" s="134"/>
      <c r="G215" s="134"/>
      <c r="H215" s="134"/>
      <c r="I215" s="134"/>
      <c r="J215" s="134"/>
      <c r="K215" s="134"/>
      <c r="L215" s="41"/>
      <c r="M215" s="41"/>
      <c r="N215" s="41"/>
      <c r="O215" s="135"/>
      <c r="P215" s="134"/>
      <c r="Q215" s="134"/>
      <c r="R215" s="134"/>
      <c r="S215" s="134"/>
      <c r="T215" s="134"/>
      <c r="U215" s="134"/>
      <c r="V215" s="134"/>
      <c r="W215" s="134"/>
      <c r="X215" s="134"/>
      <c r="Y215" s="134"/>
      <c r="Z215" s="134"/>
    </row>
    <row r="216" spans="1:26" ht="22.5" customHeight="1">
      <c r="A216" s="134"/>
      <c r="B216" s="134"/>
      <c r="C216" s="134"/>
      <c r="D216" s="134"/>
      <c r="E216" s="134"/>
      <c r="F216" s="134"/>
      <c r="G216" s="134"/>
      <c r="H216" s="134"/>
      <c r="I216" s="134"/>
      <c r="J216" s="134"/>
      <c r="K216" s="134"/>
      <c r="L216" s="41"/>
      <c r="M216" s="41"/>
      <c r="N216" s="41"/>
      <c r="O216" s="135"/>
      <c r="P216" s="134"/>
      <c r="Q216" s="134"/>
      <c r="R216" s="134"/>
      <c r="S216" s="134"/>
      <c r="T216" s="134"/>
      <c r="U216" s="134"/>
      <c r="V216" s="134"/>
      <c r="W216" s="134"/>
      <c r="X216" s="134"/>
      <c r="Y216" s="134"/>
      <c r="Z216" s="134"/>
    </row>
    <row r="217" spans="1:26" ht="22.5" customHeight="1">
      <c r="A217" s="134"/>
      <c r="B217" s="134"/>
      <c r="C217" s="134"/>
      <c r="D217" s="134"/>
      <c r="E217" s="134"/>
      <c r="F217" s="134"/>
      <c r="G217" s="134"/>
      <c r="H217" s="134"/>
      <c r="I217" s="134"/>
      <c r="J217" s="134"/>
      <c r="K217" s="134"/>
      <c r="L217" s="41"/>
      <c r="M217" s="41"/>
      <c r="N217" s="41"/>
      <c r="O217" s="135"/>
      <c r="P217" s="134"/>
      <c r="Q217" s="134"/>
      <c r="R217" s="134"/>
      <c r="S217" s="134"/>
      <c r="T217" s="134"/>
      <c r="U217" s="134"/>
      <c r="V217" s="134"/>
      <c r="W217" s="134"/>
      <c r="X217" s="134"/>
      <c r="Y217" s="134"/>
      <c r="Z217" s="134"/>
    </row>
    <row r="218" spans="1:26" ht="22.5" customHeight="1">
      <c r="A218" s="134"/>
      <c r="B218" s="134"/>
      <c r="C218" s="134"/>
      <c r="D218" s="134"/>
      <c r="E218" s="134"/>
      <c r="F218" s="134"/>
      <c r="G218" s="134"/>
      <c r="H218" s="134"/>
      <c r="I218" s="134"/>
      <c r="J218" s="134"/>
      <c r="K218" s="134"/>
      <c r="L218" s="41"/>
      <c r="M218" s="41"/>
      <c r="N218" s="41"/>
      <c r="O218" s="135"/>
      <c r="P218" s="134"/>
      <c r="Q218" s="134"/>
      <c r="R218" s="134"/>
      <c r="S218" s="134"/>
      <c r="T218" s="134"/>
      <c r="U218" s="134"/>
      <c r="V218" s="134"/>
      <c r="W218" s="134"/>
      <c r="X218" s="134"/>
      <c r="Y218" s="134"/>
      <c r="Z218" s="134"/>
    </row>
    <row r="219" spans="1:26" ht="22.5" customHeight="1">
      <c r="A219" s="134"/>
      <c r="B219" s="134"/>
      <c r="C219" s="134"/>
      <c r="D219" s="134"/>
      <c r="E219" s="134"/>
      <c r="F219" s="134"/>
      <c r="G219" s="134"/>
      <c r="H219" s="134"/>
      <c r="I219" s="134"/>
      <c r="J219" s="134"/>
      <c r="K219" s="134"/>
      <c r="L219" s="41"/>
      <c r="M219" s="41"/>
      <c r="N219" s="41"/>
      <c r="O219" s="135"/>
      <c r="P219" s="134"/>
      <c r="Q219" s="134"/>
      <c r="R219" s="134"/>
      <c r="S219" s="134"/>
      <c r="T219" s="134"/>
      <c r="U219" s="134"/>
      <c r="V219" s="134"/>
      <c r="W219" s="134"/>
      <c r="X219" s="134"/>
      <c r="Y219" s="134"/>
      <c r="Z219" s="134"/>
    </row>
    <row r="220" spans="1:26" ht="22.5" customHeight="1">
      <c r="A220" s="134"/>
      <c r="B220" s="134"/>
      <c r="C220" s="134"/>
      <c r="D220" s="134"/>
      <c r="E220" s="134"/>
      <c r="F220" s="134"/>
      <c r="G220" s="134"/>
      <c r="H220" s="134"/>
      <c r="I220" s="134"/>
      <c r="J220" s="134"/>
      <c r="K220" s="134"/>
      <c r="L220" s="41"/>
      <c r="M220" s="41"/>
      <c r="N220" s="41"/>
      <c r="O220" s="135"/>
      <c r="P220" s="134"/>
      <c r="Q220" s="134"/>
      <c r="R220" s="134"/>
      <c r="S220" s="134"/>
      <c r="T220" s="134"/>
      <c r="U220" s="134"/>
      <c r="V220" s="134"/>
      <c r="W220" s="134"/>
      <c r="X220" s="134"/>
      <c r="Y220" s="134"/>
      <c r="Z220" s="134"/>
    </row>
    <row r="221" spans="1:26" ht="22.5" customHeight="1">
      <c r="A221" s="134"/>
      <c r="B221" s="134"/>
      <c r="C221" s="134"/>
      <c r="D221" s="134"/>
      <c r="E221" s="134"/>
      <c r="F221" s="134"/>
      <c r="G221" s="134"/>
      <c r="H221" s="134"/>
      <c r="I221" s="134"/>
      <c r="J221" s="134"/>
      <c r="K221" s="134"/>
      <c r="L221" s="41"/>
      <c r="M221" s="41"/>
      <c r="N221" s="41"/>
      <c r="O221" s="135"/>
      <c r="P221" s="134"/>
      <c r="Q221" s="134"/>
      <c r="R221" s="134"/>
      <c r="S221" s="134"/>
      <c r="T221" s="134"/>
      <c r="U221" s="134"/>
      <c r="V221" s="134"/>
      <c r="W221" s="134"/>
      <c r="X221" s="134"/>
      <c r="Y221" s="134"/>
      <c r="Z221" s="134"/>
    </row>
    <row r="222" spans="1:26" ht="22.5" customHeight="1">
      <c r="A222" s="134"/>
      <c r="B222" s="134"/>
      <c r="C222" s="134"/>
      <c r="D222" s="134"/>
      <c r="E222" s="134"/>
      <c r="F222" s="134"/>
      <c r="G222" s="134"/>
      <c r="H222" s="134"/>
      <c r="I222" s="134"/>
      <c r="J222" s="134"/>
      <c r="K222" s="134"/>
      <c r="L222" s="41"/>
      <c r="M222" s="41"/>
      <c r="N222" s="41"/>
      <c r="O222" s="135"/>
      <c r="P222" s="134"/>
      <c r="Q222" s="134"/>
      <c r="R222" s="134"/>
      <c r="S222" s="134"/>
      <c r="T222" s="134"/>
      <c r="U222" s="134"/>
      <c r="V222" s="134"/>
      <c r="W222" s="134"/>
      <c r="X222" s="134"/>
      <c r="Y222" s="134"/>
      <c r="Z222" s="134"/>
    </row>
    <row r="223" spans="1:26" ht="22.5" customHeight="1">
      <c r="A223" s="134"/>
      <c r="B223" s="134"/>
      <c r="C223" s="134"/>
      <c r="D223" s="134"/>
      <c r="E223" s="134"/>
      <c r="F223" s="134"/>
      <c r="G223" s="134"/>
      <c r="H223" s="134"/>
      <c r="I223" s="134"/>
      <c r="J223" s="134"/>
      <c r="K223" s="134"/>
      <c r="L223" s="41"/>
      <c r="M223" s="41"/>
      <c r="N223" s="41"/>
      <c r="O223" s="135"/>
      <c r="P223" s="134"/>
      <c r="Q223" s="134"/>
      <c r="R223" s="134"/>
      <c r="S223" s="134"/>
      <c r="T223" s="134"/>
      <c r="U223" s="134"/>
      <c r="V223" s="134"/>
      <c r="W223" s="134"/>
      <c r="X223" s="134"/>
      <c r="Y223" s="134"/>
      <c r="Z223" s="134"/>
    </row>
    <row r="224" spans="1:26" ht="22.5" customHeight="1">
      <c r="A224" s="134"/>
      <c r="B224" s="134"/>
      <c r="C224" s="134"/>
      <c r="D224" s="134"/>
      <c r="E224" s="134"/>
      <c r="F224" s="134"/>
      <c r="G224" s="134"/>
      <c r="H224" s="134"/>
      <c r="I224" s="134"/>
      <c r="J224" s="134"/>
      <c r="K224" s="134"/>
      <c r="L224" s="41"/>
      <c r="M224" s="41"/>
      <c r="N224" s="41"/>
      <c r="O224" s="135"/>
      <c r="P224" s="134"/>
      <c r="Q224" s="134"/>
      <c r="R224" s="134"/>
      <c r="S224" s="134"/>
      <c r="T224" s="134"/>
      <c r="U224" s="134"/>
      <c r="V224" s="134"/>
      <c r="W224" s="134"/>
      <c r="X224" s="134"/>
      <c r="Y224" s="134"/>
      <c r="Z224" s="134"/>
    </row>
    <row r="225" spans="1:26" ht="22.5" customHeight="1">
      <c r="A225" s="134"/>
      <c r="B225" s="134"/>
      <c r="C225" s="134"/>
      <c r="D225" s="134"/>
      <c r="E225" s="134"/>
      <c r="F225" s="134"/>
      <c r="G225" s="134"/>
      <c r="H225" s="134"/>
      <c r="I225" s="134"/>
      <c r="J225" s="134"/>
      <c r="K225" s="134"/>
      <c r="L225" s="41"/>
      <c r="M225" s="41"/>
      <c r="N225" s="41"/>
      <c r="O225" s="135"/>
      <c r="P225" s="134"/>
      <c r="Q225" s="134"/>
      <c r="R225" s="134"/>
      <c r="S225" s="134"/>
      <c r="T225" s="134"/>
      <c r="U225" s="134"/>
      <c r="V225" s="134"/>
      <c r="W225" s="134"/>
      <c r="X225" s="134"/>
      <c r="Y225" s="134"/>
      <c r="Z225" s="134"/>
    </row>
    <row r="226" spans="1:26" ht="22.5" customHeight="1">
      <c r="A226" s="134"/>
      <c r="B226" s="134"/>
      <c r="C226" s="134"/>
      <c r="D226" s="134"/>
      <c r="E226" s="134"/>
      <c r="F226" s="134"/>
      <c r="G226" s="134"/>
      <c r="H226" s="134"/>
      <c r="I226" s="134"/>
      <c r="J226" s="134"/>
      <c r="K226" s="134"/>
      <c r="L226" s="41"/>
      <c r="M226" s="41"/>
      <c r="N226" s="41"/>
      <c r="O226" s="135"/>
      <c r="P226" s="134"/>
      <c r="Q226" s="134"/>
      <c r="R226" s="134"/>
      <c r="S226" s="134"/>
      <c r="T226" s="134"/>
      <c r="U226" s="134"/>
      <c r="V226" s="134"/>
      <c r="W226" s="134"/>
      <c r="X226" s="134"/>
      <c r="Y226" s="134"/>
      <c r="Z226" s="134"/>
    </row>
    <row r="227" spans="1:26" ht="22.5" customHeight="1">
      <c r="A227" s="134"/>
      <c r="B227" s="134"/>
      <c r="C227" s="134"/>
      <c r="D227" s="134"/>
      <c r="E227" s="134"/>
      <c r="F227" s="134"/>
      <c r="G227" s="134"/>
      <c r="H227" s="134"/>
      <c r="I227" s="134"/>
      <c r="J227" s="134"/>
      <c r="K227" s="134"/>
      <c r="L227" s="41"/>
      <c r="M227" s="41"/>
      <c r="N227" s="41"/>
      <c r="O227" s="135"/>
      <c r="P227" s="134"/>
      <c r="Q227" s="134"/>
      <c r="R227" s="134"/>
      <c r="S227" s="134"/>
      <c r="T227" s="134"/>
      <c r="U227" s="134"/>
      <c r="V227" s="134"/>
      <c r="W227" s="134"/>
      <c r="X227" s="134"/>
      <c r="Y227" s="134"/>
      <c r="Z227" s="134"/>
    </row>
    <row r="228" spans="1:26" ht="22.5" customHeight="1">
      <c r="A228" s="134"/>
      <c r="B228" s="134"/>
      <c r="C228" s="134"/>
      <c r="D228" s="134"/>
      <c r="E228" s="134"/>
      <c r="F228" s="134"/>
      <c r="G228" s="134"/>
      <c r="H228" s="134"/>
      <c r="I228" s="134"/>
      <c r="J228" s="134"/>
      <c r="K228" s="134"/>
      <c r="L228" s="41"/>
      <c r="M228" s="41"/>
      <c r="N228" s="41"/>
      <c r="O228" s="135"/>
      <c r="P228" s="134"/>
      <c r="Q228" s="134"/>
      <c r="R228" s="134"/>
      <c r="S228" s="134"/>
      <c r="T228" s="134"/>
      <c r="U228" s="134"/>
      <c r="V228" s="134"/>
      <c r="W228" s="134"/>
      <c r="X228" s="134"/>
      <c r="Y228" s="134"/>
      <c r="Z228" s="134"/>
    </row>
    <row r="229" spans="1:26" ht="22.5" customHeight="1">
      <c r="A229" s="134"/>
      <c r="B229" s="134"/>
      <c r="C229" s="134"/>
      <c r="D229" s="134"/>
      <c r="E229" s="134"/>
      <c r="F229" s="134"/>
      <c r="G229" s="134"/>
      <c r="H229" s="134"/>
      <c r="I229" s="134"/>
      <c r="J229" s="134"/>
      <c r="K229" s="134"/>
      <c r="L229" s="41"/>
      <c r="M229" s="41"/>
      <c r="N229" s="41"/>
      <c r="O229" s="135"/>
      <c r="P229" s="134"/>
      <c r="Q229" s="134"/>
      <c r="R229" s="134"/>
      <c r="S229" s="134"/>
      <c r="T229" s="134"/>
      <c r="U229" s="134"/>
      <c r="V229" s="134"/>
      <c r="W229" s="134"/>
      <c r="X229" s="134"/>
      <c r="Y229" s="134"/>
      <c r="Z229" s="134"/>
    </row>
    <row r="230" spans="1:26" ht="22.5" customHeight="1">
      <c r="A230" s="134"/>
      <c r="B230" s="134"/>
      <c r="C230" s="134"/>
      <c r="D230" s="134"/>
      <c r="E230" s="134"/>
      <c r="F230" s="134"/>
      <c r="G230" s="134"/>
      <c r="H230" s="134"/>
      <c r="I230" s="134"/>
      <c r="J230" s="134"/>
      <c r="K230" s="134"/>
      <c r="L230" s="41"/>
      <c r="M230" s="41"/>
      <c r="N230" s="41"/>
      <c r="O230" s="135"/>
      <c r="P230" s="134"/>
      <c r="Q230" s="134"/>
      <c r="R230" s="134"/>
      <c r="S230" s="134"/>
      <c r="T230" s="134"/>
      <c r="U230" s="134"/>
      <c r="V230" s="134"/>
      <c r="W230" s="134"/>
      <c r="X230" s="134"/>
      <c r="Y230" s="134"/>
      <c r="Z230" s="134"/>
    </row>
    <row r="231" spans="1:26" ht="22.5" customHeight="1">
      <c r="A231" s="134"/>
      <c r="B231" s="134"/>
      <c r="C231" s="134"/>
      <c r="D231" s="134"/>
      <c r="E231" s="134"/>
      <c r="F231" s="134"/>
      <c r="G231" s="134"/>
      <c r="H231" s="134"/>
      <c r="I231" s="134"/>
      <c r="J231" s="134"/>
      <c r="K231" s="134"/>
      <c r="L231" s="41"/>
      <c r="M231" s="41"/>
      <c r="N231" s="41"/>
      <c r="O231" s="135"/>
      <c r="P231" s="134"/>
      <c r="Q231" s="134"/>
      <c r="R231" s="134"/>
      <c r="S231" s="134"/>
      <c r="T231" s="134"/>
      <c r="U231" s="134"/>
      <c r="V231" s="134"/>
      <c r="W231" s="134"/>
      <c r="X231" s="134"/>
      <c r="Y231" s="134"/>
      <c r="Z231" s="134"/>
    </row>
    <row r="232" spans="1:26" ht="22.5" customHeight="1">
      <c r="A232" s="134"/>
      <c r="B232" s="134"/>
      <c r="C232" s="134"/>
      <c r="D232" s="134"/>
      <c r="E232" s="134"/>
      <c r="F232" s="134"/>
      <c r="G232" s="134"/>
      <c r="H232" s="134"/>
      <c r="I232" s="134"/>
      <c r="J232" s="134"/>
      <c r="K232" s="134"/>
      <c r="L232" s="41"/>
      <c r="M232" s="41"/>
      <c r="N232" s="41"/>
      <c r="O232" s="135"/>
      <c r="P232" s="134"/>
      <c r="Q232" s="134"/>
      <c r="R232" s="134"/>
      <c r="S232" s="134"/>
      <c r="T232" s="134"/>
      <c r="U232" s="134"/>
      <c r="V232" s="134"/>
      <c r="W232" s="134"/>
      <c r="X232" s="134"/>
      <c r="Y232" s="134"/>
      <c r="Z232" s="134"/>
    </row>
    <row r="233" spans="1:26" ht="22.5" customHeight="1">
      <c r="A233" s="134"/>
      <c r="B233" s="134"/>
      <c r="C233" s="134"/>
      <c r="D233" s="134"/>
      <c r="E233" s="134"/>
      <c r="F233" s="134"/>
      <c r="G233" s="134"/>
      <c r="H233" s="134"/>
      <c r="I233" s="134"/>
      <c r="J233" s="134"/>
      <c r="K233" s="134"/>
      <c r="L233" s="41"/>
      <c r="M233" s="41"/>
      <c r="N233" s="41"/>
      <c r="O233" s="135"/>
      <c r="P233" s="134"/>
      <c r="Q233" s="134"/>
      <c r="R233" s="134"/>
      <c r="S233" s="134"/>
      <c r="T233" s="134"/>
      <c r="U233" s="134"/>
      <c r="V233" s="134"/>
      <c r="W233" s="134"/>
      <c r="X233" s="134"/>
      <c r="Y233" s="134"/>
      <c r="Z233" s="134"/>
    </row>
    <row r="234" spans="1:26" ht="22.5" customHeight="1">
      <c r="A234" s="134"/>
      <c r="B234" s="134"/>
      <c r="C234" s="134"/>
      <c r="D234" s="134"/>
      <c r="E234" s="134"/>
      <c r="F234" s="134"/>
      <c r="G234" s="134"/>
      <c r="H234" s="134"/>
      <c r="I234" s="134"/>
      <c r="J234" s="134"/>
      <c r="K234" s="134"/>
      <c r="L234" s="41"/>
      <c r="M234" s="41"/>
      <c r="N234" s="41"/>
      <c r="O234" s="135"/>
      <c r="P234" s="134"/>
      <c r="Q234" s="134"/>
      <c r="R234" s="134"/>
      <c r="S234" s="134"/>
      <c r="T234" s="134"/>
      <c r="U234" s="134"/>
      <c r="V234" s="134"/>
      <c r="W234" s="134"/>
      <c r="X234" s="134"/>
      <c r="Y234" s="134"/>
      <c r="Z234" s="134"/>
    </row>
    <row r="235" spans="1:26" ht="22.5" customHeight="1">
      <c r="A235" s="134"/>
      <c r="B235" s="134"/>
      <c r="C235" s="134"/>
      <c r="D235" s="134"/>
      <c r="E235" s="134"/>
      <c r="F235" s="134"/>
      <c r="G235" s="134"/>
      <c r="H235" s="134"/>
      <c r="I235" s="134"/>
      <c r="J235" s="134"/>
      <c r="K235" s="134"/>
      <c r="L235" s="41"/>
      <c r="M235" s="41"/>
      <c r="N235" s="41"/>
      <c r="O235" s="135"/>
      <c r="P235" s="134"/>
      <c r="Q235" s="134"/>
      <c r="R235" s="134"/>
      <c r="S235" s="134"/>
      <c r="T235" s="134"/>
      <c r="U235" s="134"/>
      <c r="V235" s="134"/>
      <c r="W235" s="134"/>
      <c r="X235" s="134"/>
      <c r="Y235" s="134"/>
      <c r="Z235" s="134"/>
    </row>
    <row r="236" spans="1:26" ht="22.5" customHeight="1">
      <c r="A236" s="134"/>
      <c r="B236" s="134"/>
      <c r="C236" s="134"/>
      <c r="D236" s="134"/>
      <c r="E236" s="134"/>
      <c r="F236" s="134"/>
      <c r="G236" s="134"/>
      <c r="H236" s="134"/>
      <c r="I236" s="134"/>
      <c r="J236" s="134"/>
      <c r="K236" s="134"/>
      <c r="L236" s="41"/>
      <c r="M236" s="41"/>
      <c r="N236" s="41"/>
      <c r="O236" s="135"/>
      <c r="P236" s="134"/>
      <c r="Q236" s="134"/>
      <c r="R236" s="134"/>
      <c r="S236" s="134"/>
      <c r="T236" s="134"/>
      <c r="U236" s="134"/>
      <c r="V236" s="134"/>
      <c r="W236" s="134"/>
      <c r="X236" s="134"/>
      <c r="Y236" s="134"/>
      <c r="Z236" s="134"/>
    </row>
    <row r="237" spans="1:26" ht="22.5" customHeight="1">
      <c r="A237" s="134"/>
      <c r="B237" s="134"/>
      <c r="C237" s="134"/>
      <c r="D237" s="134"/>
      <c r="E237" s="134"/>
      <c r="F237" s="134"/>
      <c r="G237" s="134"/>
      <c r="H237" s="134"/>
      <c r="I237" s="134"/>
      <c r="J237" s="134"/>
      <c r="K237" s="134"/>
      <c r="L237" s="41"/>
      <c r="M237" s="41"/>
      <c r="N237" s="41"/>
      <c r="O237" s="135"/>
      <c r="P237" s="134"/>
      <c r="Q237" s="134"/>
      <c r="R237" s="134"/>
      <c r="S237" s="134"/>
      <c r="T237" s="134"/>
      <c r="U237" s="134"/>
      <c r="V237" s="134"/>
      <c r="W237" s="134"/>
      <c r="X237" s="134"/>
      <c r="Y237" s="134"/>
      <c r="Z237" s="134"/>
    </row>
    <row r="238" spans="1:26" ht="22.5" customHeight="1">
      <c r="A238" s="134"/>
      <c r="B238" s="134"/>
      <c r="C238" s="134"/>
      <c r="D238" s="134"/>
      <c r="E238" s="134"/>
      <c r="F238" s="134"/>
      <c r="G238" s="134"/>
      <c r="H238" s="134"/>
      <c r="I238" s="134"/>
      <c r="J238" s="134"/>
      <c r="K238" s="134"/>
      <c r="L238" s="41"/>
      <c r="M238" s="41"/>
      <c r="N238" s="41"/>
      <c r="O238" s="135"/>
      <c r="P238" s="134"/>
      <c r="Q238" s="134"/>
      <c r="R238" s="134"/>
      <c r="S238" s="134"/>
      <c r="T238" s="134"/>
      <c r="U238" s="134"/>
      <c r="V238" s="134"/>
      <c r="W238" s="134"/>
      <c r="X238" s="134"/>
      <c r="Y238" s="134"/>
      <c r="Z238" s="134"/>
    </row>
    <row r="239" spans="1:26" ht="22.5" customHeight="1">
      <c r="A239" s="134"/>
      <c r="B239" s="134"/>
      <c r="C239" s="134"/>
      <c r="D239" s="134"/>
      <c r="E239" s="134"/>
      <c r="F239" s="134"/>
      <c r="G239" s="134"/>
      <c r="H239" s="134"/>
      <c r="I239" s="134"/>
      <c r="J239" s="134"/>
      <c r="K239" s="134"/>
      <c r="L239" s="41"/>
      <c r="M239" s="41"/>
      <c r="N239" s="41"/>
      <c r="O239" s="135"/>
      <c r="P239" s="134"/>
      <c r="Q239" s="134"/>
      <c r="R239" s="134"/>
      <c r="S239" s="134"/>
      <c r="T239" s="134"/>
      <c r="U239" s="134"/>
      <c r="V239" s="134"/>
      <c r="W239" s="134"/>
      <c r="X239" s="134"/>
      <c r="Y239" s="134"/>
      <c r="Z239" s="134"/>
    </row>
    <row r="240" spans="1:26" ht="22.5" customHeight="1">
      <c r="A240" s="134"/>
      <c r="B240" s="134"/>
      <c r="C240" s="134"/>
      <c r="D240" s="134"/>
      <c r="E240" s="134"/>
      <c r="F240" s="134"/>
      <c r="G240" s="134"/>
      <c r="H240" s="134"/>
      <c r="I240" s="134"/>
      <c r="J240" s="134"/>
      <c r="K240" s="134"/>
      <c r="L240" s="41"/>
      <c r="M240" s="41"/>
      <c r="N240" s="41"/>
      <c r="O240" s="135"/>
      <c r="P240" s="134"/>
      <c r="Q240" s="134"/>
      <c r="R240" s="134"/>
      <c r="S240" s="134"/>
      <c r="T240" s="134"/>
      <c r="U240" s="134"/>
      <c r="V240" s="134"/>
      <c r="W240" s="134"/>
      <c r="X240" s="134"/>
      <c r="Y240" s="134"/>
      <c r="Z240" s="134"/>
    </row>
    <row r="241" spans="1:26" ht="22.5" customHeight="1">
      <c r="A241" s="134"/>
      <c r="B241" s="134"/>
      <c r="C241" s="134"/>
      <c r="D241" s="134"/>
      <c r="E241" s="134"/>
      <c r="F241" s="134"/>
      <c r="G241" s="134"/>
      <c r="H241" s="134"/>
      <c r="I241" s="134"/>
      <c r="J241" s="134"/>
      <c r="K241" s="134"/>
      <c r="L241" s="41"/>
      <c r="M241" s="41"/>
      <c r="N241" s="41"/>
      <c r="O241" s="135"/>
      <c r="P241" s="134"/>
      <c r="Q241" s="134"/>
      <c r="R241" s="134"/>
      <c r="S241" s="134"/>
      <c r="T241" s="134"/>
      <c r="U241" s="134"/>
      <c r="V241" s="134"/>
      <c r="W241" s="134"/>
      <c r="X241" s="134"/>
      <c r="Y241" s="134"/>
      <c r="Z241" s="134"/>
    </row>
    <row r="242" spans="1:26" ht="22.5" customHeight="1">
      <c r="A242" s="134"/>
      <c r="B242" s="134"/>
      <c r="C242" s="134"/>
      <c r="D242" s="134"/>
      <c r="E242" s="134"/>
      <c r="F242" s="134"/>
      <c r="G242" s="134"/>
      <c r="H242" s="134"/>
      <c r="I242" s="134"/>
      <c r="J242" s="134"/>
      <c r="K242" s="134"/>
      <c r="L242" s="41"/>
      <c r="M242" s="41"/>
      <c r="N242" s="41"/>
      <c r="O242" s="135"/>
      <c r="P242" s="134"/>
      <c r="Q242" s="134"/>
      <c r="R242" s="134"/>
      <c r="S242" s="134"/>
      <c r="T242" s="134"/>
      <c r="U242" s="134"/>
      <c r="V242" s="134"/>
      <c r="W242" s="134"/>
      <c r="X242" s="134"/>
      <c r="Y242" s="134"/>
      <c r="Z242" s="134"/>
    </row>
    <row r="243" spans="1:26" ht="22.5" customHeight="1">
      <c r="A243" s="134"/>
      <c r="B243" s="134"/>
      <c r="C243" s="134"/>
      <c r="D243" s="134"/>
      <c r="E243" s="134"/>
      <c r="F243" s="134"/>
      <c r="G243" s="134"/>
      <c r="H243" s="134"/>
      <c r="I243" s="134"/>
      <c r="J243" s="134"/>
      <c r="K243" s="134"/>
      <c r="L243" s="41"/>
      <c r="M243" s="41"/>
      <c r="N243" s="41"/>
      <c r="O243" s="135"/>
      <c r="P243" s="134"/>
      <c r="Q243" s="134"/>
      <c r="R243" s="134"/>
      <c r="S243" s="134"/>
      <c r="T243" s="134"/>
      <c r="U243" s="134"/>
      <c r="V243" s="134"/>
      <c r="W243" s="134"/>
      <c r="X243" s="134"/>
      <c r="Y243" s="134"/>
      <c r="Z243" s="134"/>
    </row>
    <row r="244" spans="1:26" ht="22.5" customHeight="1">
      <c r="A244" s="134"/>
      <c r="B244" s="134"/>
      <c r="C244" s="134"/>
      <c r="D244" s="134"/>
      <c r="E244" s="134"/>
      <c r="F244" s="134"/>
      <c r="G244" s="134"/>
      <c r="H244" s="134"/>
      <c r="I244" s="134"/>
      <c r="J244" s="134"/>
      <c r="K244" s="134"/>
      <c r="L244" s="41"/>
      <c r="M244" s="41"/>
      <c r="N244" s="41"/>
      <c r="O244" s="135"/>
      <c r="P244" s="134"/>
      <c r="Q244" s="134"/>
      <c r="R244" s="134"/>
      <c r="S244" s="134"/>
      <c r="T244" s="134"/>
      <c r="U244" s="134"/>
      <c r="V244" s="134"/>
      <c r="W244" s="134"/>
      <c r="X244" s="134"/>
      <c r="Y244" s="134"/>
      <c r="Z244" s="134"/>
    </row>
    <row r="245" spans="1:26" ht="22.5" customHeight="1">
      <c r="A245" s="134"/>
      <c r="B245" s="134"/>
      <c r="C245" s="134"/>
      <c r="D245" s="134"/>
      <c r="E245" s="134"/>
      <c r="F245" s="134"/>
      <c r="G245" s="134"/>
      <c r="H245" s="134"/>
      <c r="I245" s="134"/>
      <c r="J245" s="134"/>
      <c r="K245" s="134"/>
      <c r="L245" s="41"/>
      <c r="M245" s="41"/>
      <c r="N245" s="41"/>
      <c r="O245" s="135"/>
      <c r="P245" s="134"/>
      <c r="Q245" s="134"/>
      <c r="R245" s="134"/>
      <c r="S245" s="134"/>
      <c r="T245" s="134"/>
      <c r="U245" s="134"/>
      <c r="V245" s="134"/>
      <c r="W245" s="134"/>
      <c r="X245" s="134"/>
      <c r="Y245" s="134"/>
      <c r="Z245" s="134"/>
    </row>
    <row r="246" spans="1:26" ht="22.5" customHeight="1">
      <c r="A246" s="134"/>
      <c r="B246" s="134"/>
      <c r="C246" s="134"/>
      <c r="D246" s="134"/>
      <c r="E246" s="134"/>
      <c r="F246" s="134"/>
      <c r="G246" s="134"/>
      <c r="H246" s="134"/>
      <c r="I246" s="134"/>
      <c r="J246" s="134"/>
      <c r="K246" s="134"/>
      <c r="L246" s="41"/>
      <c r="M246" s="41"/>
      <c r="N246" s="41"/>
      <c r="O246" s="135"/>
      <c r="P246" s="134"/>
      <c r="Q246" s="134"/>
      <c r="R246" s="134"/>
      <c r="S246" s="134"/>
      <c r="T246" s="134"/>
      <c r="U246" s="134"/>
      <c r="V246" s="134"/>
      <c r="W246" s="134"/>
      <c r="X246" s="134"/>
      <c r="Y246" s="134"/>
      <c r="Z246" s="134"/>
    </row>
    <row r="247" spans="1:26" ht="22.5" customHeight="1">
      <c r="A247" s="134"/>
      <c r="B247" s="134"/>
      <c r="C247" s="134"/>
      <c r="D247" s="134"/>
      <c r="E247" s="134"/>
      <c r="F247" s="134"/>
      <c r="G247" s="134"/>
      <c r="H247" s="134"/>
      <c r="I247" s="134"/>
      <c r="J247" s="134"/>
      <c r="K247" s="134"/>
      <c r="L247" s="41"/>
      <c r="M247" s="41"/>
      <c r="N247" s="41"/>
      <c r="O247" s="135"/>
      <c r="P247" s="134"/>
      <c r="Q247" s="134"/>
      <c r="R247" s="134"/>
      <c r="S247" s="134"/>
      <c r="T247" s="134"/>
      <c r="U247" s="134"/>
      <c r="V247" s="134"/>
      <c r="W247" s="134"/>
      <c r="X247" s="134"/>
      <c r="Y247" s="134"/>
      <c r="Z247" s="134"/>
    </row>
    <row r="248" spans="1:26" ht="22.5" customHeight="1">
      <c r="A248" s="134"/>
      <c r="B248" s="134"/>
      <c r="C248" s="134"/>
      <c r="D248" s="134"/>
      <c r="E248" s="134"/>
      <c r="F248" s="134"/>
      <c r="G248" s="134"/>
      <c r="H248" s="134"/>
      <c r="I248" s="134"/>
      <c r="J248" s="134"/>
      <c r="K248" s="134"/>
      <c r="L248" s="41"/>
      <c r="M248" s="41"/>
      <c r="N248" s="41"/>
      <c r="O248" s="135"/>
      <c r="P248" s="134"/>
      <c r="Q248" s="134"/>
      <c r="R248" s="134"/>
      <c r="S248" s="134"/>
      <c r="T248" s="134"/>
      <c r="U248" s="134"/>
      <c r="V248" s="134"/>
      <c r="W248" s="134"/>
      <c r="X248" s="134"/>
      <c r="Y248" s="134"/>
      <c r="Z248" s="134"/>
    </row>
    <row r="249" spans="1:26" ht="22.5" customHeight="1">
      <c r="A249" s="134"/>
      <c r="B249" s="134"/>
      <c r="C249" s="134"/>
      <c r="D249" s="134"/>
      <c r="E249" s="134"/>
      <c r="F249" s="134"/>
      <c r="G249" s="134"/>
      <c r="H249" s="134"/>
      <c r="I249" s="134"/>
      <c r="J249" s="134"/>
      <c r="K249" s="134"/>
      <c r="L249" s="41"/>
      <c r="M249" s="41"/>
      <c r="N249" s="41"/>
      <c r="O249" s="135"/>
      <c r="P249" s="134"/>
      <c r="Q249" s="134"/>
      <c r="R249" s="134"/>
      <c r="S249" s="134"/>
      <c r="T249" s="134"/>
      <c r="U249" s="134"/>
      <c r="V249" s="134"/>
      <c r="W249" s="134"/>
      <c r="X249" s="134"/>
      <c r="Y249" s="134"/>
      <c r="Z249" s="134"/>
    </row>
    <row r="250" spans="1:26" ht="22.5" customHeight="1">
      <c r="A250" s="134"/>
      <c r="B250" s="134"/>
      <c r="C250" s="134"/>
      <c r="D250" s="134"/>
      <c r="E250" s="134"/>
      <c r="F250" s="134"/>
      <c r="G250" s="134"/>
      <c r="H250" s="134"/>
      <c r="I250" s="134"/>
      <c r="J250" s="134"/>
      <c r="K250" s="134"/>
      <c r="L250" s="41"/>
      <c r="M250" s="41"/>
      <c r="N250" s="41"/>
      <c r="O250" s="135"/>
      <c r="P250" s="134"/>
      <c r="Q250" s="134"/>
      <c r="R250" s="134"/>
      <c r="S250" s="134"/>
      <c r="T250" s="134"/>
      <c r="U250" s="134"/>
      <c r="V250" s="134"/>
      <c r="W250" s="134"/>
      <c r="X250" s="134"/>
      <c r="Y250" s="134"/>
      <c r="Z250" s="134"/>
    </row>
    <row r="251" spans="1:26" ht="22.5" customHeight="1">
      <c r="A251" s="134"/>
      <c r="B251" s="134"/>
      <c r="C251" s="134"/>
      <c r="D251" s="134"/>
      <c r="E251" s="134"/>
      <c r="F251" s="134"/>
      <c r="G251" s="134"/>
      <c r="H251" s="134"/>
      <c r="I251" s="134"/>
      <c r="J251" s="134"/>
      <c r="K251" s="134"/>
      <c r="L251" s="41"/>
      <c r="M251" s="41"/>
      <c r="N251" s="41"/>
      <c r="O251" s="135"/>
      <c r="P251" s="134"/>
      <c r="Q251" s="134"/>
      <c r="R251" s="134"/>
      <c r="S251" s="134"/>
      <c r="T251" s="134"/>
      <c r="U251" s="134"/>
      <c r="V251" s="134"/>
      <c r="W251" s="134"/>
      <c r="X251" s="134"/>
      <c r="Y251" s="134"/>
      <c r="Z251" s="134"/>
    </row>
    <row r="252" spans="1:26" ht="22.5" customHeight="1">
      <c r="A252" s="134"/>
      <c r="B252" s="134"/>
      <c r="C252" s="134"/>
      <c r="D252" s="134"/>
      <c r="E252" s="134"/>
      <c r="F252" s="134"/>
      <c r="G252" s="134"/>
      <c r="H252" s="134"/>
      <c r="I252" s="134"/>
      <c r="J252" s="134"/>
      <c r="K252" s="134"/>
      <c r="L252" s="41"/>
      <c r="M252" s="41"/>
      <c r="N252" s="41"/>
      <c r="O252" s="135"/>
      <c r="P252" s="134"/>
      <c r="Q252" s="134"/>
      <c r="R252" s="134"/>
      <c r="S252" s="134"/>
      <c r="T252" s="134"/>
      <c r="U252" s="134"/>
      <c r="V252" s="134"/>
      <c r="W252" s="134"/>
      <c r="X252" s="134"/>
      <c r="Y252" s="134"/>
      <c r="Z252" s="134"/>
    </row>
    <row r="253" spans="1:26" ht="22.5" customHeight="1">
      <c r="A253" s="134"/>
      <c r="B253" s="134"/>
      <c r="C253" s="134"/>
      <c r="D253" s="134"/>
      <c r="E253" s="134"/>
      <c r="F253" s="134"/>
      <c r="G253" s="134"/>
      <c r="H253" s="134"/>
      <c r="I253" s="134"/>
      <c r="J253" s="134"/>
      <c r="K253" s="134"/>
      <c r="L253" s="41"/>
      <c r="M253" s="41"/>
      <c r="N253" s="41"/>
      <c r="O253" s="135"/>
      <c r="P253" s="134"/>
      <c r="Q253" s="134"/>
      <c r="R253" s="134"/>
      <c r="S253" s="134"/>
      <c r="T253" s="134"/>
      <c r="U253" s="134"/>
      <c r="V253" s="134"/>
      <c r="W253" s="134"/>
      <c r="X253" s="134"/>
      <c r="Y253" s="134"/>
      <c r="Z253" s="134"/>
    </row>
    <row r="254" spans="1:26" ht="22.5" customHeight="1">
      <c r="A254" s="134"/>
      <c r="B254" s="134"/>
      <c r="C254" s="134"/>
      <c r="D254" s="134"/>
      <c r="E254" s="134"/>
      <c r="F254" s="134"/>
      <c r="G254" s="134"/>
      <c r="H254" s="134"/>
      <c r="I254" s="134"/>
      <c r="J254" s="134"/>
      <c r="K254" s="134"/>
      <c r="L254" s="41"/>
      <c r="M254" s="41"/>
      <c r="N254" s="41"/>
      <c r="O254" s="135"/>
      <c r="P254" s="134"/>
      <c r="Q254" s="134"/>
      <c r="R254" s="134"/>
      <c r="S254" s="134"/>
      <c r="T254" s="134"/>
      <c r="U254" s="134"/>
      <c r="V254" s="134"/>
      <c r="W254" s="134"/>
      <c r="X254" s="134"/>
      <c r="Y254" s="134"/>
      <c r="Z254" s="134"/>
    </row>
    <row r="255" spans="1:26" ht="22.5" customHeight="1">
      <c r="A255" s="134"/>
      <c r="B255" s="134"/>
      <c r="C255" s="134"/>
      <c r="D255" s="134"/>
      <c r="E255" s="134"/>
      <c r="F255" s="134"/>
      <c r="G255" s="134"/>
      <c r="H255" s="134"/>
      <c r="I255" s="134"/>
      <c r="J255" s="134"/>
      <c r="K255" s="134"/>
      <c r="L255" s="41"/>
      <c r="M255" s="41"/>
      <c r="N255" s="41"/>
      <c r="O255" s="135"/>
      <c r="P255" s="134"/>
      <c r="Q255" s="134"/>
      <c r="R255" s="134"/>
      <c r="S255" s="134"/>
      <c r="T255" s="134"/>
      <c r="U255" s="134"/>
      <c r="V255" s="134"/>
      <c r="W255" s="134"/>
      <c r="X255" s="134"/>
      <c r="Y255" s="134"/>
      <c r="Z255" s="134"/>
    </row>
    <row r="256" spans="1:26" ht="22.5" customHeight="1">
      <c r="A256" s="134"/>
      <c r="B256" s="134"/>
      <c r="C256" s="134"/>
      <c r="D256" s="134"/>
      <c r="E256" s="134"/>
      <c r="F256" s="134"/>
      <c r="G256" s="134"/>
      <c r="H256" s="134"/>
      <c r="I256" s="134"/>
      <c r="J256" s="134"/>
      <c r="K256" s="134"/>
      <c r="L256" s="41"/>
      <c r="M256" s="41"/>
      <c r="N256" s="41"/>
      <c r="O256" s="135"/>
      <c r="P256" s="134"/>
      <c r="Q256" s="134"/>
      <c r="R256" s="134"/>
      <c r="S256" s="134"/>
      <c r="T256" s="134"/>
      <c r="U256" s="134"/>
      <c r="V256" s="134"/>
      <c r="W256" s="134"/>
      <c r="X256" s="134"/>
      <c r="Y256" s="134"/>
      <c r="Z256" s="134"/>
    </row>
    <row r="257" spans="1:26" ht="22.5" customHeight="1">
      <c r="A257" s="134"/>
      <c r="B257" s="134"/>
      <c r="C257" s="134"/>
      <c r="D257" s="134"/>
      <c r="E257" s="134"/>
      <c r="F257" s="134"/>
      <c r="G257" s="134"/>
      <c r="H257" s="134"/>
      <c r="I257" s="134"/>
      <c r="J257" s="134"/>
      <c r="K257" s="134"/>
      <c r="L257" s="41"/>
      <c r="M257" s="41"/>
      <c r="N257" s="41"/>
      <c r="O257" s="135"/>
      <c r="P257" s="134"/>
      <c r="Q257" s="134"/>
      <c r="R257" s="134"/>
      <c r="S257" s="134"/>
      <c r="T257" s="134"/>
      <c r="U257" s="134"/>
      <c r="V257" s="134"/>
      <c r="W257" s="134"/>
      <c r="X257" s="134"/>
      <c r="Y257" s="134"/>
      <c r="Z257" s="134"/>
    </row>
    <row r="258" spans="1:26" ht="22.5" customHeight="1">
      <c r="A258" s="134"/>
      <c r="B258" s="134"/>
      <c r="C258" s="134"/>
      <c r="D258" s="134"/>
      <c r="E258" s="134"/>
      <c r="F258" s="134"/>
      <c r="G258" s="134"/>
      <c r="H258" s="134"/>
      <c r="I258" s="134"/>
      <c r="J258" s="134"/>
      <c r="K258" s="134"/>
      <c r="L258" s="41"/>
      <c r="M258" s="41"/>
      <c r="N258" s="41"/>
      <c r="O258" s="135"/>
      <c r="P258" s="134"/>
      <c r="Q258" s="134"/>
      <c r="R258" s="134"/>
      <c r="S258" s="134"/>
      <c r="T258" s="134"/>
      <c r="U258" s="134"/>
      <c r="V258" s="134"/>
      <c r="W258" s="134"/>
      <c r="X258" s="134"/>
      <c r="Y258" s="134"/>
      <c r="Z258" s="134"/>
    </row>
    <row r="259" spans="1:26" ht="22.5" customHeight="1">
      <c r="A259" s="134"/>
      <c r="B259" s="134"/>
      <c r="C259" s="134"/>
      <c r="D259" s="134"/>
      <c r="E259" s="134"/>
      <c r="F259" s="134"/>
      <c r="G259" s="134"/>
      <c r="H259" s="134"/>
      <c r="I259" s="134"/>
      <c r="J259" s="134"/>
      <c r="K259" s="134"/>
      <c r="L259" s="41"/>
      <c r="M259" s="41"/>
      <c r="N259" s="41"/>
      <c r="O259" s="135"/>
      <c r="P259" s="134"/>
      <c r="Q259" s="134"/>
      <c r="R259" s="134"/>
      <c r="S259" s="134"/>
      <c r="T259" s="134"/>
      <c r="U259" s="134"/>
      <c r="V259" s="134"/>
      <c r="W259" s="134"/>
      <c r="X259" s="134"/>
      <c r="Y259" s="134"/>
      <c r="Z259" s="134"/>
    </row>
    <row r="260" spans="1:26" ht="22.5" customHeight="1">
      <c r="A260" s="134"/>
      <c r="B260" s="134"/>
      <c r="C260" s="134"/>
      <c r="D260" s="134"/>
      <c r="E260" s="134"/>
      <c r="F260" s="134"/>
      <c r="G260" s="134"/>
      <c r="H260" s="134"/>
      <c r="I260" s="134"/>
      <c r="J260" s="134"/>
      <c r="K260" s="134"/>
      <c r="L260" s="41"/>
      <c r="M260" s="41"/>
      <c r="N260" s="41"/>
      <c r="O260" s="135"/>
      <c r="P260" s="134"/>
      <c r="Q260" s="134"/>
      <c r="R260" s="134"/>
      <c r="S260" s="134"/>
      <c r="T260" s="134"/>
      <c r="U260" s="134"/>
      <c r="V260" s="134"/>
      <c r="W260" s="134"/>
      <c r="X260" s="134"/>
      <c r="Y260" s="134"/>
      <c r="Z260" s="134"/>
    </row>
    <row r="261" spans="1:26" ht="22.5" customHeight="1">
      <c r="A261" s="134"/>
      <c r="B261" s="134"/>
      <c r="C261" s="134"/>
      <c r="D261" s="134"/>
      <c r="E261" s="134"/>
      <c r="F261" s="134"/>
      <c r="G261" s="134"/>
      <c r="H261" s="134"/>
      <c r="I261" s="134"/>
      <c r="J261" s="134"/>
      <c r="K261" s="134"/>
      <c r="L261" s="41"/>
      <c r="M261" s="41"/>
      <c r="N261" s="41"/>
      <c r="O261" s="135"/>
      <c r="P261" s="134"/>
      <c r="Q261" s="134"/>
      <c r="R261" s="134"/>
      <c r="S261" s="134"/>
      <c r="T261" s="134"/>
      <c r="U261" s="134"/>
      <c r="V261" s="134"/>
      <c r="W261" s="134"/>
      <c r="X261" s="134"/>
      <c r="Y261" s="134"/>
      <c r="Z261" s="134"/>
    </row>
    <row r="262" spans="1:26" ht="22.5" customHeight="1">
      <c r="A262" s="134"/>
      <c r="B262" s="134"/>
      <c r="C262" s="134"/>
      <c r="D262" s="134"/>
      <c r="E262" s="134"/>
      <c r="F262" s="134"/>
      <c r="G262" s="134"/>
      <c r="H262" s="134"/>
      <c r="I262" s="134"/>
      <c r="J262" s="134"/>
      <c r="K262" s="134"/>
      <c r="L262" s="41"/>
      <c r="M262" s="41"/>
      <c r="N262" s="41"/>
      <c r="O262" s="135"/>
      <c r="P262" s="134"/>
      <c r="Q262" s="134"/>
      <c r="R262" s="134"/>
      <c r="S262" s="134"/>
      <c r="T262" s="134"/>
      <c r="U262" s="134"/>
      <c r="V262" s="134"/>
      <c r="W262" s="134"/>
      <c r="X262" s="134"/>
      <c r="Y262" s="134"/>
      <c r="Z262" s="134"/>
    </row>
    <row r="263" spans="1:26" ht="22.5" customHeight="1">
      <c r="A263" s="134"/>
      <c r="B263" s="134"/>
      <c r="C263" s="134"/>
      <c r="D263" s="134"/>
      <c r="E263" s="134"/>
      <c r="F263" s="134"/>
      <c r="G263" s="134"/>
      <c r="H263" s="134"/>
      <c r="I263" s="134"/>
      <c r="J263" s="134"/>
      <c r="K263" s="134"/>
      <c r="L263" s="41"/>
      <c r="M263" s="41"/>
      <c r="N263" s="41"/>
      <c r="O263" s="135"/>
      <c r="P263" s="134"/>
      <c r="Q263" s="134"/>
      <c r="R263" s="134"/>
      <c r="S263" s="134"/>
      <c r="T263" s="134"/>
      <c r="U263" s="134"/>
      <c r="V263" s="134"/>
      <c r="W263" s="134"/>
      <c r="X263" s="134"/>
      <c r="Y263" s="134"/>
      <c r="Z263" s="134"/>
    </row>
    <row r="264" spans="1:26" ht="22.5" customHeight="1">
      <c r="A264" s="134"/>
      <c r="B264" s="134"/>
      <c r="C264" s="134"/>
      <c r="D264" s="134"/>
      <c r="E264" s="134"/>
      <c r="F264" s="134"/>
      <c r="G264" s="134"/>
      <c r="H264" s="134"/>
      <c r="I264" s="134"/>
      <c r="J264" s="134"/>
      <c r="K264" s="134"/>
      <c r="L264" s="41"/>
      <c r="M264" s="41"/>
      <c r="N264" s="41"/>
      <c r="O264" s="135"/>
      <c r="P264" s="134"/>
      <c r="Q264" s="134"/>
      <c r="R264" s="134"/>
      <c r="S264" s="134"/>
      <c r="T264" s="134"/>
      <c r="U264" s="134"/>
      <c r="V264" s="134"/>
      <c r="W264" s="134"/>
      <c r="X264" s="134"/>
      <c r="Y264" s="134"/>
      <c r="Z264" s="134"/>
    </row>
    <row r="265" spans="1:26" ht="22.5" customHeight="1">
      <c r="A265" s="134"/>
      <c r="B265" s="134"/>
      <c r="C265" s="134"/>
      <c r="D265" s="134"/>
      <c r="E265" s="134"/>
      <c r="F265" s="134"/>
      <c r="G265" s="134"/>
      <c r="H265" s="134"/>
      <c r="I265" s="134"/>
      <c r="J265" s="134"/>
      <c r="K265" s="134"/>
      <c r="L265" s="41"/>
      <c r="M265" s="41"/>
      <c r="N265" s="41"/>
      <c r="O265" s="135"/>
      <c r="P265" s="134"/>
      <c r="Q265" s="134"/>
      <c r="R265" s="134"/>
      <c r="S265" s="134"/>
      <c r="T265" s="134"/>
      <c r="U265" s="134"/>
      <c r="V265" s="134"/>
      <c r="W265" s="134"/>
      <c r="X265" s="134"/>
      <c r="Y265" s="134"/>
      <c r="Z265" s="134"/>
    </row>
    <row r="266" spans="1:26" ht="22.5" customHeight="1">
      <c r="A266" s="134"/>
      <c r="B266" s="134"/>
      <c r="C266" s="134"/>
      <c r="D266" s="134"/>
      <c r="E266" s="134"/>
      <c r="F266" s="134"/>
      <c r="G266" s="134"/>
      <c r="H266" s="134"/>
      <c r="I266" s="134"/>
      <c r="J266" s="134"/>
      <c r="K266" s="134"/>
      <c r="L266" s="41"/>
      <c r="M266" s="41"/>
      <c r="N266" s="41"/>
      <c r="O266" s="135"/>
      <c r="P266" s="134"/>
      <c r="Q266" s="134"/>
      <c r="R266" s="134"/>
      <c r="S266" s="134"/>
      <c r="T266" s="134"/>
      <c r="U266" s="134"/>
      <c r="V266" s="134"/>
      <c r="W266" s="134"/>
      <c r="X266" s="134"/>
      <c r="Y266" s="134"/>
      <c r="Z266" s="134"/>
    </row>
    <row r="267" spans="1:26" ht="22.5" customHeight="1">
      <c r="A267" s="134"/>
      <c r="B267" s="134"/>
      <c r="C267" s="134"/>
      <c r="D267" s="134"/>
      <c r="E267" s="134"/>
      <c r="F267" s="134"/>
      <c r="G267" s="134"/>
      <c r="H267" s="134"/>
      <c r="I267" s="134"/>
      <c r="J267" s="134"/>
      <c r="K267" s="134"/>
      <c r="L267" s="41"/>
      <c r="M267" s="41"/>
      <c r="N267" s="41"/>
      <c r="O267" s="135"/>
      <c r="P267" s="134"/>
      <c r="Q267" s="134"/>
      <c r="R267" s="134"/>
      <c r="S267" s="134"/>
      <c r="T267" s="134"/>
      <c r="U267" s="134"/>
      <c r="V267" s="134"/>
      <c r="W267" s="134"/>
      <c r="X267" s="134"/>
      <c r="Y267" s="134"/>
      <c r="Z267" s="134"/>
    </row>
    <row r="268" spans="1:26" ht="22.5" customHeight="1">
      <c r="A268" s="134"/>
      <c r="B268" s="134"/>
      <c r="C268" s="134"/>
      <c r="D268" s="134"/>
      <c r="E268" s="134"/>
      <c r="F268" s="134"/>
      <c r="G268" s="134"/>
      <c r="H268" s="134"/>
      <c r="I268" s="134"/>
      <c r="J268" s="134"/>
      <c r="K268" s="134"/>
      <c r="L268" s="41"/>
      <c r="M268" s="41"/>
      <c r="N268" s="41"/>
      <c r="O268" s="135"/>
      <c r="P268" s="134"/>
      <c r="Q268" s="134"/>
      <c r="R268" s="134"/>
      <c r="S268" s="134"/>
      <c r="T268" s="134"/>
      <c r="U268" s="134"/>
      <c r="V268" s="134"/>
      <c r="W268" s="134"/>
      <c r="X268" s="134"/>
      <c r="Y268" s="134"/>
      <c r="Z268" s="134"/>
    </row>
    <row r="269" spans="1:26" ht="22.5" customHeight="1">
      <c r="A269" s="134"/>
      <c r="B269" s="134"/>
      <c r="C269" s="134"/>
      <c r="D269" s="134"/>
      <c r="E269" s="134"/>
      <c r="F269" s="134"/>
      <c r="G269" s="134"/>
      <c r="H269" s="134"/>
      <c r="I269" s="134"/>
      <c r="J269" s="134"/>
      <c r="K269" s="134"/>
      <c r="L269" s="41"/>
      <c r="M269" s="41"/>
      <c r="N269" s="41"/>
      <c r="O269" s="135"/>
      <c r="P269" s="134"/>
      <c r="Q269" s="134"/>
      <c r="R269" s="134"/>
      <c r="S269" s="134"/>
      <c r="T269" s="134"/>
      <c r="U269" s="134"/>
      <c r="V269" s="134"/>
      <c r="W269" s="134"/>
      <c r="X269" s="134"/>
      <c r="Y269" s="134"/>
      <c r="Z269" s="134"/>
    </row>
    <row r="270" spans="1:26" ht="22.5" customHeight="1">
      <c r="A270" s="134"/>
      <c r="B270" s="134"/>
      <c r="C270" s="134"/>
      <c r="D270" s="134"/>
      <c r="E270" s="134"/>
      <c r="F270" s="134"/>
      <c r="G270" s="134"/>
      <c r="H270" s="134"/>
      <c r="I270" s="134"/>
      <c r="J270" s="134"/>
      <c r="K270" s="134"/>
      <c r="L270" s="41"/>
      <c r="M270" s="41"/>
      <c r="N270" s="41"/>
      <c r="O270" s="135"/>
      <c r="P270" s="134"/>
      <c r="Q270" s="134"/>
      <c r="R270" s="134"/>
      <c r="S270" s="134"/>
      <c r="T270" s="134"/>
      <c r="U270" s="134"/>
      <c r="V270" s="134"/>
      <c r="W270" s="134"/>
      <c r="X270" s="134"/>
      <c r="Y270" s="134"/>
      <c r="Z270" s="134"/>
    </row>
    <row r="271" spans="1:26" ht="22.5" customHeight="1">
      <c r="A271" s="134"/>
      <c r="B271" s="134"/>
      <c r="C271" s="134"/>
      <c r="D271" s="134"/>
      <c r="E271" s="134"/>
      <c r="F271" s="134"/>
      <c r="G271" s="134"/>
      <c r="H271" s="134"/>
      <c r="I271" s="134"/>
      <c r="J271" s="134"/>
      <c r="K271" s="134"/>
      <c r="L271" s="41"/>
      <c r="M271" s="41"/>
      <c r="N271" s="41"/>
      <c r="O271" s="135"/>
      <c r="P271" s="134"/>
      <c r="Q271" s="134"/>
      <c r="R271" s="134"/>
      <c r="S271" s="134"/>
      <c r="T271" s="134"/>
      <c r="U271" s="134"/>
      <c r="V271" s="134"/>
      <c r="W271" s="134"/>
      <c r="X271" s="134"/>
      <c r="Y271" s="134"/>
      <c r="Z271" s="134"/>
    </row>
    <row r="272" spans="1:26" ht="22.5" customHeight="1">
      <c r="A272" s="134"/>
      <c r="B272" s="134"/>
      <c r="C272" s="134"/>
      <c r="D272" s="134"/>
      <c r="E272" s="134"/>
      <c r="F272" s="134"/>
      <c r="G272" s="134"/>
      <c r="H272" s="134"/>
      <c r="I272" s="134"/>
      <c r="J272" s="134"/>
      <c r="K272" s="134"/>
      <c r="L272" s="41"/>
      <c r="M272" s="41"/>
      <c r="N272" s="41"/>
      <c r="O272" s="135"/>
      <c r="P272" s="134"/>
      <c r="Q272" s="134"/>
      <c r="R272" s="134"/>
      <c r="S272" s="134"/>
      <c r="T272" s="134"/>
      <c r="U272" s="134"/>
      <c r="V272" s="134"/>
      <c r="W272" s="134"/>
      <c r="X272" s="134"/>
      <c r="Y272" s="134"/>
      <c r="Z272" s="134"/>
    </row>
    <row r="273" spans="1:26" ht="22.5" customHeight="1">
      <c r="A273" s="134"/>
      <c r="B273" s="134"/>
      <c r="C273" s="134"/>
      <c r="D273" s="134"/>
      <c r="E273" s="134"/>
      <c r="F273" s="134"/>
      <c r="G273" s="134"/>
      <c r="H273" s="134"/>
      <c r="I273" s="134"/>
      <c r="J273" s="134"/>
      <c r="K273" s="134"/>
      <c r="L273" s="41"/>
      <c r="M273" s="41"/>
      <c r="N273" s="41"/>
      <c r="O273" s="135"/>
      <c r="P273" s="134"/>
      <c r="Q273" s="134"/>
      <c r="R273" s="134"/>
      <c r="S273" s="134"/>
      <c r="T273" s="134"/>
      <c r="U273" s="134"/>
      <c r="V273" s="134"/>
      <c r="W273" s="134"/>
      <c r="X273" s="134"/>
      <c r="Y273" s="134"/>
      <c r="Z273" s="134"/>
    </row>
    <row r="274" spans="1:26" ht="22.5" customHeight="1">
      <c r="A274" s="134"/>
      <c r="B274" s="134"/>
      <c r="C274" s="134"/>
      <c r="D274" s="134"/>
      <c r="E274" s="134"/>
      <c r="F274" s="134"/>
      <c r="G274" s="134"/>
      <c r="H274" s="134"/>
      <c r="I274" s="134"/>
      <c r="J274" s="134"/>
      <c r="K274" s="134"/>
      <c r="L274" s="41"/>
      <c r="M274" s="41"/>
      <c r="N274" s="41"/>
      <c r="O274" s="135"/>
      <c r="P274" s="134"/>
      <c r="Q274" s="134"/>
      <c r="R274" s="134"/>
      <c r="S274" s="134"/>
      <c r="T274" s="134"/>
      <c r="U274" s="134"/>
      <c r="V274" s="134"/>
      <c r="W274" s="134"/>
      <c r="X274" s="134"/>
      <c r="Y274" s="134"/>
      <c r="Z274" s="134"/>
    </row>
    <row r="275" spans="1:26" ht="22.5" customHeight="1">
      <c r="A275" s="134"/>
      <c r="B275" s="134"/>
      <c r="C275" s="134"/>
      <c r="D275" s="134"/>
      <c r="E275" s="134"/>
      <c r="F275" s="134"/>
      <c r="G275" s="134"/>
      <c r="H275" s="134"/>
      <c r="I275" s="134"/>
      <c r="J275" s="134"/>
      <c r="K275" s="134"/>
      <c r="L275" s="41"/>
      <c r="M275" s="41"/>
      <c r="N275" s="41"/>
      <c r="O275" s="135"/>
      <c r="P275" s="134"/>
      <c r="Q275" s="134"/>
      <c r="R275" s="134"/>
      <c r="S275" s="134"/>
      <c r="T275" s="134"/>
      <c r="U275" s="134"/>
      <c r="V275" s="134"/>
      <c r="W275" s="134"/>
      <c r="X275" s="134"/>
      <c r="Y275" s="134"/>
      <c r="Z275" s="134"/>
    </row>
    <row r="276" spans="1:26" ht="22.5" customHeight="1">
      <c r="A276" s="134"/>
      <c r="B276" s="134"/>
      <c r="C276" s="134"/>
      <c r="D276" s="134"/>
      <c r="E276" s="134"/>
      <c r="F276" s="134"/>
      <c r="G276" s="134"/>
      <c r="H276" s="134"/>
      <c r="I276" s="134"/>
      <c r="J276" s="134"/>
      <c r="K276" s="134"/>
      <c r="L276" s="41"/>
      <c r="M276" s="41"/>
      <c r="N276" s="41"/>
      <c r="O276" s="135"/>
      <c r="P276" s="134"/>
      <c r="Q276" s="134"/>
      <c r="R276" s="134"/>
      <c r="S276" s="134"/>
      <c r="T276" s="134"/>
      <c r="U276" s="134"/>
      <c r="V276" s="134"/>
      <c r="W276" s="134"/>
      <c r="X276" s="134"/>
      <c r="Y276" s="134"/>
      <c r="Z276" s="134"/>
    </row>
    <row r="277" spans="1:26" ht="22.5" customHeight="1">
      <c r="A277" s="134"/>
      <c r="B277" s="134"/>
      <c r="C277" s="134"/>
      <c r="D277" s="134"/>
      <c r="E277" s="134"/>
      <c r="F277" s="134"/>
      <c r="G277" s="134"/>
      <c r="H277" s="134"/>
      <c r="I277" s="134"/>
      <c r="J277" s="134"/>
      <c r="K277" s="134"/>
      <c r="L277" s="41"/>
      <c r="M277" s="41"/>
      <c r="N277" s="41"/>
      <c r="O277" s="135"/>
      <c r="P277" s="134"/>
      <c r="Q277" s="134"/>
      <c r="R277" s="134"/>
      <c r="S277" s="134"/>
      <c r="T277" s="134"/>
      <c r="U277" s="134"/>
      <c r="V277" s="134"/>
      <c r="W277" s="134"/>
      <c r="X277" s="134"/>
      <c r="Y277" s="134"/>
      <c r="Z277" s="134"/>
    </row>
    <row r="278" spans="1:26" ht="22.5" customHeight="1">
      <c r="A278" s="134"/>
      <c r="B278" s="134"/>
      <c r="C278" s="134"/>
      <c r="D278" s="134"/>
      <c r="E278" s="134"/>
      <c r="F278" s="134"/>
      <c r="G278" s="134"/>
      <c r="H278" s="134"/>
      <c r="I278" s="134"/>
      <c r="J278" s="134"/>
      <c r="K278" s="134"/>
      <c r="L278" s="41"/>
      <c r="M278" s="41"/>
      <c r="N278" s="41"/>
      <c r="O278" s="135"/>
      <c r="P278" s="134"/>
      <c r="Q278" s="134"/>
      <c r="R278" s="134"/>
      <c r="S278" s="134"/>
      <c r="T278" s="134"/>
      <c r="U278" s="134"/>
      <c r="V278" s="134"/>
      <c r="W278" s="134"/>
      <c r="X278" s="134"/>
      <c r="Y278" s="134"/>
      <c r="Z278" s="134"/>
    </row>
    <row r="279" spans="1:26" ht="22.5" customHeight="1">
      <c r="A279" s="134"/>
      <c r="B279" s="134"/>
      <c r="C279" s="134"/>
      <c r="D279" s="134"/>
      <c r="E279" s="134"/>
      <c r="F279" s="134"/>
      <c r="G279" s="134"/>
      <c r="H279" s="134"/>
      <c r="I279" s="134"/>
      <c r="J279" s="134"/>
      <c r="K279" s="134"/>
      <c r="L279" s="41"/>
      <c r="M279" s="41"/>
      <c r="N279" s="41"/>
      <c r="O279" s="135"/>
      <c r="P279" s="134"/>
      <c r="Q279" s="134"/>
      <c r="R279" s="134"/>
      <c r="S279" s="134"/>
      <c r="T279" s="134"/>
      <c r="U279" s="134"/>
      <c r="V279" s="134"/>
      <c r="W279" s="134"/>
      <c r="X279" s="134"/>
      <c r="Y279" s="134"/>
      <c r="Z279" s="134"/>
    </row>
    <row r="280" spans="1:26" ht="22.5" customHeight="1">
      <c r="A280" s="134"/>
      <c r="B280" s="134"/>
      <c r="C280" s="134"/>
      <c r="D280" s="134"/>
      <c r="E280" s="134"/>
      <c r="F280" s="134"/>
      <c r="G280" s="134"/>
      <c r="H280" s="134"/>
      <c r="I280" s="134"/>
      <c r="J280" s="134"/>
      <c r="K280" s="134"/>
      <c r="L280" s="41"/>
      <c r="M280" s="41"/>
      <c r="N280" s="41"/>
      <c r="O280" s="135"/>
      <c r="P280" s="134"/>
      <c r="Q280" s="134"/>
      <c r="R280" s="134"/>
      <c r="S280" s="134"/>
      <c r="T280" s="134"/>
      <c r="U280" s="134"/>
      <c r="V280" s="134"/>
      <c r="W280" s="134"/>
      <c r="X280" s="134"/>
      <c r="Y280" s="134"/>
      <c r="Z280" s="134"/>
    </row>
    <row r="281" spans="1:26" ht="22.5" customHeight="1">
      <c r="A281" s="134"/>
      <c r="B281" s="134"/>
      <c r="C281" s="134"/>
      <c r="D281" s="134"/>
      <c r="E281" s="134"/>
      <c r="F281" s="134"/>
      <c r="G281" s="134"/>
      <c r="H281" s="134"/>
      <c r="I281" s="134"/>
      <c r="J281" s="134"/>
      <c r="K281" s="134"/>
      <c r="L281" s="41"/>
      <c r="M281" s="41"/>
      <c r="N281" s="41"/>
      <c r="O281" s="135"/>
      <c r="P281" s="134"/>
      <c r="Q281" s="134"/>
      <c r="R281" s="134"/>
      <c r="S281" s="134"/>
      <c r="T281" s="134"/>
      <c r="U281" s="134"/>
      <c r="V281" s="134"/>
      <c r="W281" s="134"/>
      <c r="X281" s="134"/>
      <c r="Y281" s="134"/>
      <c r="Z281" s="134"/>
    </row>
    <row r="282" spans="1:26" ht="22.5" customHeight="1">
      <c r="A282" s="134"/>
      <c r="B282" s="134"/>
      <c r="C282" s="134"/>
      <c r="D282" s="134"/>
      <c r="E282" s="134"/>
      <c r="F282" s="134"/>
      <c r="G282" s="134"/>
      <c r="H282" s="134"/>
      <c r="I282" s="134"/>
      <c r="J282" s="134"/>
      <c r="K282" s="134"/>
      <c r="L282" s="41"/>
      <c r="M282" s="41"/>
      <c r="N282" s="41"/>
      <c r="O282" s="135"/>
      <c r="P282" s="134"/>
      <c r="Q282" s="134"/>
      <c r="R282" s="134"/>
      <c r="S282" s="134"/>
      <c r="T282" s="134"/>
      <c r="U282" s="134"/>
      <c r="V282" s="134"/>
      <c r="W282" s="134"/>
      <c r="X282" s="134"/>
      <c r="Y282" s="134"/>
      <c r="Z282" s="134"/>
    </row>
    <row r="283" spans="1:26" ht="22.5" customHeight="1">
      <c r="A283" s="134"/>
      <c r="B283" s="134"/>
      <c r="C283" s="134"/>
      <c r="D283" s="134"/>
      <c r="E283" s="134"/>
      <c r="F283" s="134"/>
      <c r="G283" s="134"/>
      <c r="H283" s="134"/>
      <c r="I283" s="134"/>
      <c r="J283" s="134"/>
      <c r="K283" s="134"/>
      <c r="L283" s="41"/>
      <c r="M283" s="41"/>
      <c r="N283" s="41"/>
      <c r="O283" s="135"/>
      <c r="P283" s="134"/>
      <c r="Q283" s="134"/>
      <c r="R283" s="134"/>
      <c r="S283" s="134"/>
      <c r="T283" s="134"/>
      <c r="U283" s="134"/>
      <c r="V283" s="134"/>
      <c r="W283" s="134"/>
      <c r="X283" s="134"/>
      <c r="Y283" s="134"/>
      <c r="Z283" s="134"/>
    </row>
    <row r="284" spans="1:26" ht="22.5" customHeight="1">
      <c r="A284" s="134"/>
      <c r="B284" s="134"/>
      <c r="C284" s="134"/>
      <c r="D284" s="134"/>
      <c r="E284" s="134"/>
      <c r="F284" s="134"/>
      <c r="G284" s="134"/>
      <c r="H284" s="134"/>
      <c r="I284" s="134"/>
      <c r="J284" s="134"/>
      <c r="K284" s="134"/>
      <c r="L284" s="41"/>
      <c r="M284" s="41"/>
      <c r="N284" s="41"/>
      <c r="O284" s="135"/>
      <c r="P284" s="134"/>
      <c r="Q284" s="134"/>
      <c r="R284" s="134"/>
      <c r="S284" s="134"/>
      <c r="T284" s="134"/>
      <c r="U284" s="134"/>
      <c r="V284" s="134"/>
      <c r="W284" s="134"/>
      <c r="X284" s="134"/>
      <c r="Y284" s="134"/>
      <c r="Z284" s="134"/>
    </row>
    <row r="285" spans="1:26" ht="22.5" customHeight="1">
      <c r="A285" s="134"/>
      <c r="B285" s="134"/>
      <c r="C285" s="134"/>
      <c r="D285" s="134"/>
      <c r="E285" s="134"/>
      <c r="F285" s="134"/>
      <c r="G285" s="134"/>
      <c r="H285" s="134"/>
      <c r="I285" s="134"/>
      <c r="J285" s="134"/>
      <c r="K285" s="134"/>
      <c r="L285" s="41"/>
      <c r="M285" s="41"/>
      <c r="N285" s="41"/>
      <c r="O285" s="135"/>
      <c r="P285" s="134"/>
      <c r="Q285" s="134"/>
      <c r="R285" s="134"/>
      <c r="S285" s="134"/>
      <c r="T285" s="134"/>
      <c r="U285" s="134"/>
      <c r="V285" s="134"/>
      <c r="W285" s="134"/>
      <c r="X285" s="134"/>
      <c r="Y285" s="134"/>
      <c r="Z285" s="134"/>
    </row>
    <row r="286" spans="1:26" ht="22.5" customHeight="1">
      <c r="A286" s="134"/>
      <c r="B286" s="134"/>
      <c r="C286" s="134"/>
      <c r="D286" s="134"/>
      <c r="E286" s="134"/>
      <c r="F286" s="134"/>
      <c r="G286" s="134"/>
      <c r="H286" s="134"/>
      <c r="I286" s="134"/>
      <c r="J286" s="134"/>
      <c r="K286" s="134"/>
      <c r="L286" s="41"/>
      <c r="M286" s="41"/>
      <c r="N286" s="41"/>
      <c r="O286" s="135"/>
      <c r="P286" s="134"/>
      <c r="Q286" s="134"/>
      <c r="R286" s="134"/>
      <c r="S286" s="134"/>
      <c r="T286" s="134"/>
      <c r="U286" s="134"/>
      <c r="V286" s="134"/>
      <c r="W286" s="134"/>
      <c r="X286" s="134"/>
      <c r="Y286" s="134"/>
      <c r="Z286" s="134"/>
    </row>
    <row r="287" spans="1:26" ht="22.5" customHeight="1">
      <c r="A287" s="134"/>
      <c r="B287" s="134"/>
      <c r="C287" s="134"/>
      <c r="D287" s="134"/>
      <c r="E287" s="134"/>
      <c r="F287" s="134"/>
      <c r="G287" s="134"/>
      <c r="H287" s="134"/>
      <c r="I287" s="134"/>
      <c r="J287" s="134"/>
      <c r="K287" s="134"/>
      <c r="L287" s="41"/>
      <c r="M287" s="41"/>
      <c r="N287" s="41"/>
      <c r="O287" s="135"/>
      <c r="P287" s="134"/>
      <c r="Q287" s="134"/>
      <c r="R287" s="134"/>
      <c r="S287" s="134"/>
      <c r="T287" s="134"/>
      <c r="U287" s="134"/>
      <c r="V287" s="134"/>
      <c r="W287" s="134"/>
      <c r="X287" s="134"/>
      <c r="Y287" s="134"/>
      <c r="Z287" s="134"/>
    </row>
    <row r="288" spans="1:26" ht="22.5" customHeight="1">
      <c r="A288" s="134"/>
      <c r="B288" s="134"/>
      <c r="C288" s="134"/>
      <c r="D288" s="134"/>
      <c r="E288" s="134"/>
      <c r="F288" s="134"/>
      <c r="G288" s="134"/>
      <c r="H288" s="134"/>
      <c r="I288" s="134"/>
      <c r="J288" s="134"/>
      <c r="K288" s="134"/>
      <c r="L288" s="41"/>
      <c r="M288" s="41"/>
      <c r="N288" s="41"/>
      <c r="O288" s="135"/>
      <c r="P288" s="134"/>
      <c r="Q288" s="134"/>
      <c r="R288" s="134"/>
      <c r="S288" s="134"/>
      <c r="T288" s="134"/>
      <c r="U288" s="134"/>
      <c r="V288" s="134"/>
      <c r="W288" s="134"/>
      <c r="X288" s="134"/>
      <c r="Y288" s="134"/>
      <c r="Z288" s="134"/>
    </row>
    <row r="289" spans="1:26" ht="22.5" customHeight="1">
      <c r="A289" s="134"/>
      <c r="B289" s="134"/>
      <c r="C289" s="134"/>
      <c r="D289" s="134"/>
      <c r="E289" s="134"/>
      <c r="F289" s="134"/>
      <c r="G289" s="134"/>
      <c r="H289" s="134"/>
      <c r="I289" s="134"/>
      <c r="J289" s="134"/>
      <c r="K289" s="134"/>
      <c r="L289" s="41"/>
      <c r="M289" s="41"/>
      <c r="N289" s="41"/>
      <c r="O289" s="135"/>
      <c r="P289" s="134"/>
      <c r="Q289" s="134"/>
      <c r="R289" s="134"/>
      <c r="S289" s="134"/>
      <c r="T289" s="134"/>
      <c r="U289" s="134"/>
      <c r="V289" s="134"/>
      <c r="W289" s="134"/>
      <c r="X289" s="134"/>
      <c r="Y289" s="134"/>
      <c r="Z289" s="134"/>
    </row>
    <row r="290" spans="1:26" ht="22.5" customHeight="1">
      <c r="A290" s="134"/>
      <c r="B290" s="134"/>
      <c r="C290" s="134"/>
      <c r="D290" s="134"/>
      <c r="E290" s="134"/>
      <c r="F290" s="134"/>
      <c r="G290" s="134"/>
      <c r="H290" s="134"/>
      <c r="I290" s="134"/>
      <c r="J290" s="134"/>
      <c r="K290" s="134"/>
      <c r="L290" s="41"/>
      <c r="M290" s="41"/>
      <c r="N290" s="41"/>
      <c r="O290" s="135"/>
      <c r="P290" s="134"/>
      <c r="Q290" s="134"/>
      <c r="R290" s="134"/>
      <c r="S290" s="134"/>
      <c r="T290" s="134"/>
      <c r="U290" s="134"/>
      <c r="V290" s="134"/>
      <c r="W290" s="134"/>
      <c r="X290" s="134"/>
      <c r="Y290" s="134"/>
      <c r="Z290" s="134"/>
    </row>
    <row r="291" spans="1:26" ht="22.5" customHeight="1">
      <c r="A291" s="134"/>
      <c r="B291" s="134"/>
      <c r="C291" s="134"/>
      <c r="D291" s="134"/>
      <c r="E291" s="134"/>
      <c r="F291" s="134"/>
      <c r="G291" s="134"/>
      <c r="H291" s="134"/>
      <c r="I291" s="134"/>
      <c r="J291" s="134"/>
      <c r="K291" s="134"/>
      <c r="L291" s="41"/>
      <c r="M291" s="41"/>
      <c r="N291" s="41"/>
      <c r="O291" s="135"/>
      <c r="P291" s="134"/>
      <c r="Q291" s="134"/>
      <c r="R291" s="134"/>
      <c r="S291" s="134"/>
      <c r="T291" s="134"/>
      <c r="U291" s="134"/>
      <c r="V291" s="134"/>
      <c r="W291" s="134"/>
      <c r="X291" s="134"/>
      <c r="Y291" s="134"/>
      <c r="Z291" s="134"/>
    </row>
    <row r="292" spans="1:26" ht="22.5" customHeight="1">
      <c r="A292" s="134"/>
      <c r="B292" s="134"/>
      <c r="C292" s="134"/>
      <c r="D292" s="134"/>
      <c r="E292" s="134"/>
      <c r="F292" s="134"/>
      <c r="G292" s="134"/>
      <c r="H292" s="134"/>
      <c r="I292" s="134"/>
      <c r="J292" s="134"/>
      <c r="K292" s="134"/>
      <c r="L292" s="41"/>
      <c r="M292" s="41"/>
      <c r="N292" s="41"/>
      <c r="O292" s="135"/>
      <c r="P292" s="134"/>
      <c r="Q292" s="134"/>
      <c r="R292" s="134"/>
      <c r="S292" s="134"/>
      <c r="T292" s="134"/>
      <c r="U292" s="134"/>
      <c r="V292" s="134"/>
      <c r="W292" s="134"/>
      <c r="X292" s="134"/>
      <c r="Y292" s="134"/>
      <c r="Z292" s="134"/>
    </row>
    <row r="293" spans="1:26" ht="22.5" customHeight="1">
      <c r="A293" s="134"/>
      <c r="B293" s="134"/>
      <c r="C293" s="134"/>
      <c r="D293" s="134"/>
      <c r="E293" s="134"/>
      <c r="F293" s="134"/>
      <c r="G293" s="134"/>
      <c r="H293" s="134"/>
      <c r="I293" s="134"/>
      <c r="J293" s="134"/>
      <c r="K293" s="134"/>
      <c r="L293" s="41"/>
      <c r="M293" s="41"/>
      <c r="N293" s="41"/>
      <c r="O293" s="135"/>
      <c r="P293" s="134"/>
      <c r="Q293" s="134"/>
      <c r="R293" s="134"/>
      <c r="S293" s="134"/>
      <c r="T293" s="134"/>
      <c r="U293" s="134"/>
      <c r="V293" s="134"/>
      <c r="W293" s="134"/>
      <c r="X293" s="134"/>
      <c r="Y293" s="134"/>
      <c r="Z293" s="134"/>
    </row>
    <row r="294" spans="1:26" ht="22.5" customHeight="1">
      <c r="A294" s="134"/>
      <c r="B294" s="134"/>
      <c r="C294" s="134"/>
      <c r="D294" s="134"/>
      <c r="E294" s="134"/>
      <c r="F294" s="134"/>
      <c r="G294" s="134"/>
      <c r="H294" s="134"/>
      <c r="I294" s="134"/>
      <c r="J294" s="134"/>
      <c r="K294" s="134"/>
      <c r="L294" s="41"/>
      <c r="M294" s="41"/>
      <c r="N294" s="41"/>
      <c r="O294" s="135"/>
      <c r="P294" s="134"/>
      <c r="Q294" s="134"/>
      <c r="R294" s="134"/>
      <c r="S294" s="134"/>
      <c r="T294" s="134"/>
      <c r="U294" s="134"/>
      <c r="V294" s="134"/>
      <c r="W294" s="134"/>
      <c r="X294" s="134"/>
      <c r="Y294" s="134"/>
      <c r="Z294" s="134"/>
    </row>
    <row r="295" spans="1:26" ht="22.5" customHeight="1">
      <c r="A295" s="134"/>
      <c r="B295" s="134"/>
      <c r="C295" s="134"/>
      <c r="D295" s="134"/>
      <c r="E295" s="134"/>
      <c r="F295" s="134"/>
      <c r="G295" s="134"/>
      <c r="H295" s="134"/>
      <c r="I295" s="134"/>
      <c r="J295" s="134"/>
      <c r="K295" s="134"/>
      <c r="L295" s="41"/>
      <c r="M295" s="41"/>
      <c r="N295" s="41"/>
      <c r="O295" s="135"/>
      <c r="P295" s="134"/>
      <c r="Q295" s="134"/>
      <c r="R295" s="134"/>
      <c r="S295" s="134"/>
      <c r="T295" s="134"/>
      <c r="U295" s="134"/>
      <c r="V295" s="134"/>
      <c r="W295" s="134"/>
      <c r="X295" s="134"/>
      <c r="Y295" s="134"/>
      <c r="Z295" s="134"/>
    </row>
    <row r="296" spans="1:26" ht="22.5" customHeight="1">
      <c r="A296" s="134"/>
      <c r="B296" s="134"/>
      <c r="C296" s="134"/>
      <c r="D296" s="134"/>
      <c r="E296" s="134"/>
      <c r="F296" s="134"/>
      <c r="G296" s="134"/>
      <c r="H296" s="134"/>
      <c r="I296" s="134"/>
      <c r="J296" s="134"/>
      <c r="K296" s="134"/>
      <c r="L296" s="41"/>
      <c r="M296" s="41"/>
      <c r="N296" s="41"/>
      <c r="O296" s="135"/>
      <c r="P296" s="134"/>
      <c r="Q296" s="134"/>
      <c r="R296" s="134"/>
      <c r="S296" s="134"/>
      <c r="T296" s="134"/>
      <c r="U296" s="134"/>
      <c r="V296" s="134"/>
      <c r="W296" s="134"/>
      <c r="X296" s="134"/>
      <c r="Y296" s="134"/>
      <c r="Z296" s="134"/>
    </row>
    <row r="297" spans="1:26" ht="22.5" customHeight="1">
      <c r="A297" s="134"/>
      <c r="B297" s="134"/>
      <c r="C297" s="134"/>
      <c r="D297" s="134"/>
      <c r="E297" s="134"/>
      <c r="F297" s="134"/>
      <c r="G297" s="134"/>
      <c r="H297" s="134"/>
      <c r="I297" s="134"/>
      <c r="J297" s="134"/>
      <c r="K297" s="134"/>
      <c r="L297" s="41"/>
      <c r="M297" s="41"/>
      <c r="N297" s="41"/>
      <c r="O297" s="135"/>
      <c r="P297" s="134"/>
      <c r="Q297" s="134"/>
      <c r="R297" s="134"/>
      <c r="S297" s="134"/>
      <c r="T297" s="134"/>
      <c r="U297" s="134"/>
      <c r="V297" s="134"/>
      <c r="W297" s="134"/>
      <c r="X297" s="134"/>
      <c r="Y297" s="134"/>
      <c r="Z297" s="134"/>
    </row>
    <row r="298" spans="1:26" ht="22.5" customHeight="1">
      <c r="A298" s="134"/>
      <c r="B298" s="134"/>
      <c r="C298" s="134"/>
      <c r="D298" s="134"/>
      <c r="E298" s="134"/>
      <c r="F298" s="134"/>
      <c r="G298" s="134"/>
      <c r="H298" s="134"/>
      <c r="I298" s="134"/>
      <c r="J298" s="134"/>
      <c r="K298" s="134"/>
      <c r="L298" s="41"/>
      <c r="M298" s="41"/>
      <c r="N298" s="41"/>
      <c r="O298" s="135"/>
      <c r="P298" s="134"/>
      <c r="Q298" s="134"/>
      <c r="R298" s="134"/>
      <c r="S298" s="134"/>
      <c r="T298" s="134"/>
      <c r="U298" s="134"/>
      <c r="V298" s="134"/>
      <c r="W298" s="134"/>
      <c r="X298" s="134"/>
      <c r="Y298" s="134"/>
      <c r="Z298" s="134"/>
    </row>
    <row r="299" spans="1:26" ht="22.5" customHeight="1">
      <c r="A299" s="134"/>
      <c r="B299" s="134"/>
      <c r="C299" s="134"/>
      <c r="D299" s="134"/>
      <c r="E299" s="134"/>
      <c r="F299" s="134"/>
      <c r="G299" s="134"/>
      <c r="H299" s="134"/>
      <c r="I299" s="134"/>
      <c r="J299" s="134"/>
      <c r="K299" s="134"/>
      <c r="L299" s="41"/>
      <c r="M299" s="41"/>
      <c r="N299" s="41"/>
      <c r="O299" s="135"/>
      <c r="P299" s="134"/>
      <c r="Q299" s="134"/>
      <c r="R299" s="134"/>
      <c r="S299" s="134"/>
      <c r="T299" s="134"/>
      <c r="U299" s="134"/>
      <c r="V299" s="134"/>
      <c r="W299" s="134"/>
      <c r="X299" s="134"/>
      <c r="Y299" s="134"/>
      <c r="Z299" s="134"/>
    </row>
    <row r="300" spans="1:26" ht="22.5" customHeight="1">
      <c r="A300" s="134"/>
      <c r="B300" s="134"/>
      <c r="C300" s="134"/>
      <c r="D300" s="134"/>
      <c r="E300" s="134"/>
      <c r="F300" s="134"/>
      <c r="G300" s="134"/>
      <c r="H300" s="134"/>
      <c r="I300" s="134"/>
      <c r="J300" s="134"/>
      <c r="K300" s="134"/>
      <c r="L300" s="41"/>
      <c r="M300" s="41"/>
      <c r="N300" s="41"/>
      <c r="O300" s="135"/>
      <c r="P300" s="134"/>
      <c r="Q300" s="134"/>
      <c r="R300" s="134"/>
      <c r="S300" s="134"/>
      <c r="T300" s="134"/>
      <c r="U300" s="134"/>
      <c r="V300" s="134"/>
      <c r="W300" s="134"/>
      <c r="X300" s="134"/>
      <c r="Y300" s="134"/>
      <c r="Z300" s="134"/>
    </row>
    <row r="301" spans="1:26" ht="22.5" customHeight="1">
      <c r="A301" s="134"/>
      <c r="B301" s="134"/>
      <c r="C301" s="134"/>
      <c r="D301" s="134"/>
      <c r="E301" s="134"/>
      <c r="F301" s="134"/>
      <c r="G301" s="134"/>
      <c r="H301" s="134"/>
      <c r="I301" s="134"/>
      <c r="J301" s="134"/>
      <c r="K301" s="134"/>
      <c r="L301" s="41"/>
      <c r="M301" s="41"/>
      <c r="N301" s="41"/>
      <c r="O301" s="135"/>
      <c r="P301" s="134"/>
      <c r="Q301" s="134"/>
      <c r="R301" s="134"/>
      <c r="S301" s="134"/>
      <c r="T301" s="134"/>
      <c r="U301" s="134"/>
      <c r="V301" s="134"/>
      <c r="W301" s="134"/>
      <c r="X301" s="134"/>
      <c r="Y301" s="134"/>
      <c r="Z301" s="134"/>
    </row>
    <row r="302" spans="1:26" ht="22.5" customHeight="1">
      <c r="A302" s="134"/>
      <c r="B302" s="134"/>
      <c r="C302" s="134"/>
      <c r="D302" s="134"/>
      <c r="E302" s="134"/>
      <c r="F302" s="134"/>
      <c r="G302" s="134"/>
      <c r="H302" s="134"/>
      <c r="I302" s="134"/>
      <c r="J302" s="134"/>
      <c r="K302" s="134"/>
      <c r="L302" s="41"/>
      <c r="M302" s="41"/>
      <c r="N302" s="41"/>
      <c r="O302" s="135"/>
      <c r="P302" s="134"/>
      <c r="Q302" s="134"/>
      <c r="R302" s="134"/>
      <c r="S302" s="134"/>
      <c r="T302" s="134"/>
      <c r="U302" s="134"/>
      <c r="V302" s="134"/>
      <c r="W302" s="134"/>
      <c r="X302" s="134"/>
      <c r="Y302" s="134"/>
      <c r="Z302" s="134"/>
    </row>
    <row r="303" spans="1:26" ht="22.5" customHeight="1">
      <c r="A303" s="134"/>
      <c r="B303" s="134"/>
      <c r="C303" s="134"/>
      <c r="D303" s="134"/>
      <c r="E303" s="134"/>
      <c r="F303" s="134"/>
      <c r="G303" s="134"/>
      <c r="H303" s="134"/>
      <c r="I303" s="134"/>
      <c r="J303" s="134"/>
      <c r="K303" s="134"/>
      <c r="L303" s="41"/>
      <c r="M303" s="41"/>
      <c r="N303" s="41"/>
      <c r="O303" s="135"/>
      <c r="P303" s="134"/>
      <c r="Q303" s="134"/>
      <c r="R303" s="134"/>
      <c r="S303" s="134"/>
      <c r="T303" s="134"/>
      <c r="U303" s="134"/>
      <c r="V303" s="134"/>
      <c r="W303" s="134"/>
      <c r="X303" s="134"/>
      <c r="Y303" s="134"/>
      <c r="Z303" s="134"/>
    </row>
    <row r="304" spans="1:26" ht="22.5" customHeight="1">
      <c r="A304" s="134"/>
      <c r="B304" s="134"/>
      <c r="C304" s="134"/>
      <c r="D304" s="134"/>
      <c r="E304" s="134"/>
      <c r="F304" s="134"/>
      <c r="G304" s="134"/>
      <c r="H304" s="134"/>
      <c r="I304" s="134"/>
      <c r="J304" s="134"/>
      <c r="K304" s="134"/>
      <c r="L304" s="41"/>
      <c r="M304" s="41"/>
      <c r="N304" s="41"/>
      <c r="O304" s="135"/>
      <c r="P304" s="134"/>
      <c r="Q304" s="134"/>
      <c r="R304" s="134"/>
      <c r="S304" s="134"/>
      <c r="T304" s="134"/>
      <c r="U304" s="134"/>
      <c r="V304" s="134"/>
      <c r="W304" s="134"/>
      <c r="X304" s="134"/>
      <c r="Y304" s="134"/>
      <c r="Z304" s="134"/>
    </row>
    <row r="305" spans="1:26" ht="22.5" customHeight="1">
      <c r="A305" s="134"/>
      <c r="B305" s="134"/>
      <c r="C305" s="134"/>
      <c r="D305" s="134"/>
      <c r="E305" s="134"/>
      <c r="F305" s="134"/>
      <c r="G305" s="134"/>
      <c r="H305" s="134"/>
      <c r="I305" s="134"/>
      <c r="J305" s="134"/>
      <c r="K305" s="134"/>
      <c r="L305" s="41"/>
      <c r="M305" s="41"/>
      <c r="N305" s="41"/>
      <c r="O305" s="135"/>
      <c r="P305" s="134"/>
      <c r="Q305" s="134"/>
      <c r="R305" s="134"/>
      <c r="S305" s="134"/>
      <c r="T305" s="134"/>
      <c r="U305" s="134"/>
      <c r="V305" s="134"/>
      <c r="W305" s="134"/>
      <c r="X305" s="134"/>
      <c r="Y305" s="134"/>
      <c r="Z305" s="134"/>
    </row>
    <row r="306" spans="1:26" ht="22.5" customHeight="1">
      <c r="A306" s="134"/>
      <c r="B306" s="134"/>
      <c r="C306" s="134"/>
      <c r="D306" s="134"/>
      <c r="E306" s="134"/>
      <c r="F306" s="134"/>
      <c r="G306" s="134"/>
      <c r="H306" s="134"/>
      <c r="I306" s="134"/>
      <c r="J306" s="134"/>
      <c r="K306" s="134"/>
      <c r="L306" s="41"/>
      <c r="M306" s="41"/>
      <c r="N306" s="41"/>
      <c r="O306" s="135"/>
      <c r="P306" s="134"/>
      <c r="Q306" s="134"/>
      <c r="R306" s="134"/>
      <c r="S306" s="134"/>
      <c r="T306" s="134"/>
      <c r="U306" s="134"/>
      <c r="V306" s="134"/>
      <c r="W306" s="134"/>
      <c r="X306" s="134"/>
      <c r="Y306" s="134"/>
      <c r="Z306" s="134"/>
    </row>
    <row r="307" spans="1:26" ht="22.5" customHeight="1">
      <c r="A307" s="134"/>
      <c r="B307" s="134"/>
      <c r="C307" s="134"/>
      <c r="D307" s="134"/>
      <c r="E307" s="134"/>
      <c r="F307" s="134"/>
      <c r="G307" s="134"/>
      <c r="H307" s="134"/>
      <c r="I307" s="134"/>
      <c r="J307" s="134"/>
      <c r="K307" s="134"/>
      <c r="L307" s="41"/>
      <c r="M307" s="41"/>
      <c r="N307" s="41"/>
      <c r="O307" s="135"/>
      <c r="P307" s="134"/>
      <c r="Q307" s="134"/>
      <c r="R307" s="134"/>
      <c r="S307" s="134"/>
      <c r="T307" s="134"/>
      <c r="U307" s="134"/>
      <c r="V307" s="134"/>
      <c r="W307" s="134"/>
      <c r="X307" s="134"/>
      <c r="Y307" s="134"/>
      <c r="Z307" s="134"/>
    </row>
    <row r="308" spans="1:26" ht="22.5" customHeight="1">
      <c r="A308" s="134"/>
      <c r="B308" s="134"/>
      <c r="C308" s="134"/>
      <c r="D308" s="134"/>
      <c r="E308" s="134"/>
      <c r="F308" s="134"/>
      <c r="G308" s="134"/>
      <c r="H308" s="134"/>
      <c r="I308" s="134"/>
      <c r="J308" s="134"/>
      <c r="K308" s="134"/>
      <c r="L308" s="41"/>
      <c r="M308" s="41"/>
      <c r="N308" s="41"/>
      <c r="O308" s="135"/>
      <c r="P308" s="134"/>
      <c r="Q308" s="134"/>
      <c r="R308" s="134"/>
      <c r="S308" s="134"/>
      <c r="T308" s="134"/>
      <c r="U308" s="134"/>
      <c r="V308" s="134"/>
      <c r="W308" s="134"/>
      <c r="X308" s="134"/>
      <c r="Y308" s="134"/>
      <c r="Z308" s="134"/>
    </row>
    <row r="309" spans="1:26" ht="22.5" customHeight="1">
      <c r="A309" s="134"/>
      <c r="B309" s="134"/>
      <c r="C309" s="134"/>
      <c r="D309" s="134"/>
      <c r="E309" s="134"/>
      <c r="F309" s="134"/>
      <c r="G309" s="134"/>
      <c r="H309" s="134"/>
      <c r="I309" s="134"/>
      <c r="J309" s="134"/>
      <c r="K309" s="134"/>
      <c r="L309" s="41"/>
      <c r="M309" s="41"/>
      <c r="N309" s="41"/>
      <c r="O309" s="135"/>
      <c r="P309" s="134"/>
      <c r="Q309" s="134"/>
      <c r="R309" s="134"/>
      <c r="S309" s="134"/>
      <c r="T309" s="134"/>
      <c r="U309" s="134"/>
      <c r="V309" s="134"/>
      <c r="W309" s="134"/>
      <c r="X309" s="134"/>
      <c r="Y309" s="134"/>
      <c r="Z309" s="134"/>
    </row>
    <row r="310" spans="1:26" ht="22.5" customHeight="1">
      <c r="A310" s="134"/>
      <c r="B310" s="134"/>
      <c r="C310" s="134"/>
      <c r="D310" s="134"/>
      <c r="E310" s="134"/>
      <c r="F310" s="134"/>
      <c r="G310" s="134"/>
      <c r="H310" s="134"/>
      <c r="I310" s="134"/>
      <c r="J310" s="134"/>
      <c r="K310" s="134"/>
      <c r="L310" s="41"/>
      <c r="M310" s="41"/>
      <c r="N310" s="41"/>
      <c r="O310" s="135"/>
      <c r="P310" s="134"/>
      <c r="Q310" s="134"/>
      <c r="R310" s="134"/>
      <c r="S310" s="134"/>
      <c r="T310" s="134"/>
      <c r="U310" s="134"/>
      <c r="V310" s="134"/>
      <c r="W310" s="134"/>
      <c r="X310" s="134"/>
      <c r="Y310" s="134"/>
      <c r="Z310" s="134"/>
    </row>
    <row r="311" spans="1:26" ht="22.5" customHeight="1">
      <c r="A311" s="134"/>
      <c r="B311" s="134"/>
      <c r="C311" s="134"/>
      <c r="D311" s="134"/>
      <c r="E311" s="134"/>
      <c r="F311" s="134"/>
      <c r="G311" s="134"/>
      <c r="H311" s="134"/>
      <c r="I311" s="134"/>
      <c r="J311" s="134"/>
      <c r="K311" s="134"/>
      <c r="L311" s="41"/>
      <c r="M311" s="41"/>
      <c r="N311" s="41"/>
      <c r="O311" s="135"/>
      <c r="P311" s="134"/>
      <c r="Q311" s="134"/>
      <c r="R311" s="134"/>
      <c r="S311" s="134"/>
      <c r="T311" s="134"/>
      <c r="U311" s="134"/>
      <c r="V311" s="134"/>
      <c r="W311" s="134"/>
      <c r="X311" s="134"/>
      <c r="Y311" s="134"/>
      <c r="Z311" s="134"/>
    </row>
    <row r="312" spans="1:26" ht="22.5" customHeight="1">
      <c r="A312" s="134"/>
      <c r="B312" s="134"/>
      <c r="C312" s="134"/>
      <c r="D312" s="134"/>
      <c r="E312" s="134"/>
      <c r="F312" s="134"/>
      <c r="G312" s="134"/>
      <c r="H312" s="134"/>
      <c r="I312" s="134"/>
      <c r="J312" s="134"/>
      <c r="K312" s="134"/>
      <c r="L312" s="41"/>
      <c r="M312" s="41"/>
      <c r="N312" s="41"/>
      <c r="O312" s="135"/>
      <c r="P312" s="134"/>
      <c r="Q312" s="134"/>
      <c r="R312" s="134"/>
      <c r="S312" s="134"/>
      <c r="T312" s="134"/>
      <c r="U312" s="134"/>
      <c r="V312" s="134"/>
      <c r="W312" s="134"/>
      <c r="X312" s="134"/>
      <c r="Y312" s="134"/>
      <c r="Z312" s="134"/>
    </row>
    <row r="313" spans="1:26" ht="22.5" customHeight="1">
      <c r="A313" s="134"/>
      <c r="B313" s="134"/>
      <c r="C313" s="134"/>
      <c r="D313" s="134"/>
      <c r="E313" s="134"/>
      <c r="F313" s="134"/>
      <c r="G313" s="134"/>
      <c r="H313" s="134"/>
      <c r="I313" s="134"/>
      <c r="J313" s="134"/>
      <c r="K313" s="134"/>
      <c r="L313" s="41"/>
      <c r="M313" s="41"/>
      <c r="N313" s="41"/>
      <c r="O313" s="135"/>
      <c r="P313" s="134"/>
      <c r="Q313" s="134"/>
      <c r="R313" s="134"/>
      <c r="S313" s="134"/>
      <c r="T313" s="134"/>
      <c r="U313" s="134"/>
      <c r="V313" s="134"/>
      <c r="W313" s="134"/>
      <c r="X313" s="134"/>
      <c r="Y313" s="134"/>
      <c r="Z313" s="134"/>
    </row>
    <row r="314" spans="1:26" ht="22.5" customHeight="1">
      <c r="A314" s="134"/>
      <c r="B314" s="134"/>
      <c r="C314" s="134"/>
      <c r="D314" s="134"/>
      <c r="E314" s="134"/>
      <c r="F314" s="134"/>
      <c r="G314" s="134"/>
      <c r="H314" s="134"/>
      <c r="I314" s="134"/>
      <c r="J314" s="134"/>
      <c r="K314" s="134"/>
      <c r="L314" s="41"/>
      <c r="M314" s="41"/>
      <c r="N314" s="41"/>
      <c r="O314" s="135"/>
      <c r="P314" s="134"/>
      <c r="Q314" s="134"/>
      <c r="R314" s="134"/>
      <c r="S314" s="134"/>
      <c r="T314" s="134"/>
      <c r="U314" s="134"/>
      <c r="V314" s="134"/>
      <c r="W314" s="134"/>
      <c r="X314" s="134"/>
      <c r="Y314" s="134"/>
      <c r="Z314" s="134"/>
    </row>
    <row r="315" spans="1:26" ht="22.5" customHeight="1">
      <c r="A315" s="134"/>
      <c r="B315" s="134"/>
      <c r="C315" s="134"/>
      <c r="D315" s="134"/>
      <c r="E315" s="134"/>
      <c r="F315" s="134"/>
      <c r="G315" s="134"/>
      <c r="H315" s="134"/>
      <c r="I315" s="134"/>
      <c r="J315" s="134"/>
      <c r="K315" s="134"/>
      <c r="L315" s="41"/>
      <c r="M315" s="41"/>
      <c r="N315" s="41"/>
      <c r="O315" s="135"/>
      <c r="P315" s="134"/>
      <c r="Q315" s="134"/>
      <c r="R315" s="134"/>
      <c r="S315" s="134"/>
      <c r="T315" s="134"/>
      <c r="U315" s="134"/>
      <c r="V315" s="134"/>
      <c r="W315" s="134"/>
      <c r="X315" s="134"/>
      <c r="Y315" s="134"/>
      <c r="Z315" s="134"/>
    </row>
    <row r="316" spans="1:26" ht="22.5" customHeight="1">
      <c r="A316" s="134"/>
      <c r="B316" s="134"/>
      <c r="C316" s="134"/>
      <c r="D316" s="134"/>
      <c r="E316" s="134"/>
      <c r="F316" s="134"/>
      <c r="G316" s="134"/>
      <c r="H316" s="134"/>
      <c r="I316" s="134"/>
      <c r="J316" s="134"/>
      <c r="K316" s="134"/>
      <c r="L316" s="41"/>
      <c r="M316" s="41"/>
      <c r="N316" s="41"/>
      <c r="O316" s="135"/>
      <c r="P316" s="134"/>
      <c r="Q316" s="134"/>
      <c r="R316" s="134"/>
      <c r="S316" s="134"/>
      <c r="T316" s="134"/>
      <c r="U316" s="134"/>
      <c r="V316" s="134"/>
      <c r="W316" s="134"/>
      <c r="X316" s="134"/>
      <c r="Y316" s="134"/>
      <c r="Z316" s="134"/>
    </row>
    <row r="317" spans="1:26" ht="22.5" customHeight="1">
      <c r="A317" s="134"/>
      <c r="B317" s="134"/>
      <c r="C317" s="134"/>
      <c r="D317" s="134"/>
      <c r="E317" s="134"/>
      <c r="F317" s="134"/>
      <c r="G317" s="134"/>
      <c r="H317" s="134"/>
      <c r="I317" s="134"/>
      <c r="J317" s="134"/>
      <c r="K317" s="134"/>
      <c r="L317" s="41"/>
      <c r="M317" s="41"/>
      <c r="N317" s="41"/>
      <c r="O317" s="135"/>
      <c r="P317" s="134"/>
      <c r="Q317" s="134"/>
      <c r="R317" s="134"/>
      <c r="S317" s="134"/>
      <c r="T317" s="134"/>
      <c r="U317" s="134"/>
      <c r="V317" s="134"/>
      <c r="W317" s="134"/>
      <c r="X317" s="134"/>
      <c r="Y317" s="134"/>
      <c r="Z317" s="134"/>
    </row>
    <row r="318" spans="1:26" ht="22.5" customHeight="1">
      <c r="A318" s="134"/>
      <c r="B318" s="134"/>
      <c r="C318" s="134"/>
      <c r="D318" s="134"/>
      <c r="E318" s="134"/>
      <c r="F318" s="134"/>
      <c r="G318" s="134"/>
      <c r="H318" s="134"/>
      <c r="I318" s="134"/>
      <c r="J318" s="134"/>
      <c r="K318" s="134"/>
      <c r="L318" s="41"/>
      <c r="M318" s="41"/>
      <c r="N318" s="41"/>
      <c r="O318" s="135"/>
      <c r="P318" s="134"/>
      <c r="Q318" s="134"/>
      <c r="R318" s="134"/>
      <c r="S318" s="134"/>
      <c r="T318" s="134"/>
      <c r="U318" s="134"/>
      <c r="V318" s="134"/>
      <c r="W318" s="134"/>
      <c r="X318" s="134"/>
      <c r="Y318" s="134"/>
      <c r="Z318" s="134"/>
    </row>
    <row r="319" spans="1:26" ht="22.5" customHeight="1">
      <c r="A319" s="134"/>
      <c r="B319" s="134"/>
      <c r="C319" s="134"/>
      <c r="D319" s="134"/>
      <c r="E319" s="134"/>
      <c r="F319" s="134"/>
      <c r="G319" s="134"/>
      <c r="H319" s="134"/>
      <c r="I319" s="134"/>
      <c r="J319" s="134"/>
      <c r="K319" s="134"/>
      <c r="L319" s="41"/>
      <c r="M319" s="41"/>
      <c r="N319" s="41"/>
      <c r="O319" s="135"/>
      <c r="P319" s="134"/>
      <c r="Q319" s="134"/>
      <c r="R319" s="134"/>
      <c r="S319" s="134"/>
      <c r="T319" s="134"/>
      <c r="U319" s="134"/>
      <c r="V319" s="134"/>
      <c r="W319" s="134"/>
      <c r="X319" s="134"/>
      <c r="Y319" s="134"/>
      <c r="Z319" s="134"/>
    </row>
    <row r="320" spans="1:26" ht="22.5" customHeight="1">
      <c r="A320" s="134"/>
      <c r="B320" s="134"/>
      <c r="C320" s="134"/>
      <c r="D320" s="134"/>
      <c r="E320" s="134"/>
      <c r="F320" s="134"/>
      <c r="G320" s="134"/>
      <c r="H320" s="134"/>
      <c r="I320" s="134"/>
      <c r="J320" s="134"/>
      <c r="K320" s="134"/>
      <c r="L320" s="41"/>
      <c r="M320" s="41"/>
      <c r="N320" s="41"/>
      <c r="O320" s="135"/>
      <c r="P320" s="134"/>
      <c r="Q320" s="134"/>
      <c r="R320" s="134"/>
      <c r="S320" s="134"/>
      <c r="T320" s="134"/>
      <c r="U320" s="134"/>
      <c r="V320" s="134"/>
      <c r="W320" s="134"/>
      <c r="X320" s="134"/>
      <c r="Y320" s="134"/>
      <c r="Z320" s="134"/>
    </row>
    <row r="321" spans="1:26" ht="22.5" customHeight="1">
      <c r="A321" s="134"/>
      <c r="B321" s="134"/>
      <c r="C321" s="134"/>
      <c r="D321" s="134"/>
      <c r="E321" s="134"/>
      <c r="F321" s="134"/>
      <c r="G321" s="134"/>
      <c r="H321" s="134"/>
      <c r="I321" s="134"/>
      <c r="J321" s="134"/>
      <c r="K321" s="134"/>
      <c r="L321" s="41"/>
      <c r="M321" s="41"/>
      <c r="N321" s="41"/>
      <c r="O321" s="135"/>
      <c r="P321" s="134"/>
      <c r="Q321" s="134"/>
      <c r="R321" s="134"/>
      <c r="S321" s="134"/>
      <c r="T321" s="134"/>
      <c r="U321" s="134"/>
      <c r="V321" s="134"/>
      <c r="W321" s="134"/>
      <c r="X321" s="134"/>
      <c r="Y321" s="134"/>
      <c r="Z321" s="134"/>
    </row>
    <row r="322" spans="1:26" ht="22.5" customHeight="1">
      <c r="A322" s="134"/>
      <c r="B322" s="134"/>
      <c r="C322" s="134"/>
      <c r="D322" s="134"/>
      <c r="E322" s="134"/>
      <c r="F322" s="134"/>
      <c r="G322" s="134"/>
      <c r="H322" s="134"/>
      <c r="I322" s="134"/>
      <c r="J322" s="134"/>
      <c r="K322" s="134"/>
      <c r="L322" s="41"/>
      <c r="M322" s="41"/>
      <c r="N322" s="41"/>
      <c r="O322" s="135"/>
      <c r="P322" s="134"/>
      <c r="Q322" s="134"/>
      <c r="R322" s="134"/>
      <c r="S322" s="134"/>
      <c r="T322" s="134"/>
      <c r="U322" s="134"/>
      <c r="V322" s="134"/>
      <c r="W322" s="134"/>
      <c r="X322" s="134"/>
      <c r="Y322" s="134"/>
      <c r="Z322" s="134"/>
    </row>
  </sheetData>
  <autoFilter ref="C1:C122" xr:uid="{00000000-0009-0000-0000-000004000000}"/>
  <mergeCells count="169">
    <mergeCell ref="C21:C28"/>
    <mergeCell ref="C29:C36"/>
    <mergeCell ref="C37:C44"/>
    <mergeCell ref="C64:C71"/>
    <mergeCell ref="C56:C63"/>
    <mergeCell ref="C48:C55"/>
    <mergeCell ref="C72:C79"/>
    <mergeCell ref="C91:C97"/>
    <mergeCell ref="C83:C89"/>
    <mergeCell ref="G19:G20"/>
    <mergeCell ref="H19:H20"/>
    <mergeCell ref="G18:I18"/>
    <mergeCell ref="K18:K20"/>
    <mergeCell ref="J21:J28"/>
    <mergeCell ref="J18:J20"/>
    <mergeCell ref="I21:I28"/>
    <mergeCell ref="I19:I20"/>
    <mergeCell ref="I64:I71"/>
    <mergeCell ref="J64:J71"/>
    <mergeCell ref="I56:I63"/>
    <mergeCell ref="J56:J63"/>
    <mergeCell ref="I29:I36"/>
    <mergeCell ref="J29:J36"/>
    <mergeCell ref="K29:K36"/>
    <mergeCell ref="I37:I44"/>
    <mergeCell ref="J37:J44"/>
    <mergeCell ref="K37:K44"/>
    <mergeCell ref="K21:K28"/>
    <mergeCell ref="K64:K71"/>
    <mergeCell ref="K56:K63"/>
    <mergeCell ref="G45:I45"/>
    <mergeCell ref="G46:G47"/>
    <mergeCell ref="H46:H47"/>
    <mergeCell ref="B48:B55"/>
    <mergeCell ref="B56:B63"/>
    <mergeCell ref="B37:B44"/>
    <mergeCell ref="B45:B47"/>
    <mergeCell ref="B21:B28"/>
    <mergeCell ref="B18:B20"/>
    <mergeCell ref="D18:D20"/>
    <mergeCell ref="E18:E20"/>
    <mergeCell ref="F18:F20"/>
    <mergeCell ref="D21:D28"/>
    <mergeCell ref="D29:D36"/>
    <mergeCell ref="B29:B36"/>
    <mergeCell ref="E56:E63"/>
    <mergeCell ref="E29:E36"/>
    <mergeCell ref="F29:F36"/>
    <mergeCell ref="E21:E28"/>
    <mergeCell ref="F21:F28"/>
    <mergeCell ref="F48:F55"/>
    <mergeCell ref="E48:E55"/>
    <mergeCell ref="D37:D44"/>
    <mergeCell ref="D45:D47"/>
    <mergeCell ref="D48:D55"/>
    <mergeCell ref="E37:E44"/>
    <mergeCell ref="F37:F44"/>
    <mergeCell ref="D56:D63"/>
    <mergeCell ref="D64:D71"/>
    <mergeCell ref="E80:E82"/>
    <mergeCell ref="F64:F71"/>
    <mergeCell ref="F56:F63"/>
    <mergeCell ref="F72:F79"/>
    <mergeCell ref="F80:F82"/>
    <mergeCell ref="J80:J82"/>
    <mergeCell ref="K80:K82"/>
    <mergeCell ref="K72:K79"/>
    <mergeCell ref="F91:F98"/>
    <mergeCell ref="F99:F106"/>
    <mergeCell ref="F107:F114"/>
    <mergeCell ref="L115:L122"/>
    <mergeCell ref="L99:L106"/>
    <mergeCell ref="E72:E79"/>
    <mergeCell ref="I72:I79"/>
    <mergeCell ref="J72:J79"/>
    <mergeCell ref="G80:I80"/>
    <mergeCell ref="G81:G82"/>
    <mergeCell ref="H81:H82"/>
    <mergeCell ref="K99:K106"/>
    <mergeCell ref="I107:I114"/>
    <mergeCell ref="L72:L79"/>
    <mergeCell ref="F115:F122"/>
    <mergeCell ref="B115:B122"/>
    <mergeCell ref="D115:D122"/>
    <mergeCell ref="E115:E122"/>
    <mergeCell ref="B64:B71"/>
    <mergeCell ref="B72:B79"/>
    <mergeCell ref="B91:B98"/>
    <mergeCell ref="B80:B82"/>
    <mergeCell ref="B83:B90"/>
    <mergeCell ref="D80:D82"/>
    <mergeCell ref="D83:D90"/>
    <mergeCell ref="E64:E71"/>
    <mergeCell ref="E83:E90"/>
    <mergeCell ref="E91:E98"/>
    <mergeCell ref="E99:E106"/>
    <mergeCell ref="D91:D98"/>
    <mergeCell ref="B99:B106"/>
    <mergeCell ref="D99:D106"/>
    <mergeCell ref="D107:D114"/>
    <mergeCell ref="D72:D79"/>
    <mergeCell ref="E107:E114"/>
    <mergeCell ref="B107:B114"/>
    <mergeCell ref="C115:C122"/>
    <mergeCell ref="M115:M122"/>
    <mergeCell ref="N115:N122"/>
    <mergeCell ref="L91:L98"/>
    <mergeCell ref="M91:M98"/>
    <mergeCell ref="I115:I122"/>
    <mergeCell ref="J115:J122"/>
    <mergeCell ref="K115:K122"/>
    <mergeCell ref="J107:J114"/>
    <mergeCell ref="K107:K114"/>
    <mergeCell ref="I91:I98"/>
    <mergeCell ref="J91:J98"/>
    <mergeCell ref="K91:K98"/>
    <mergeCell ref="I99:I106"/>
    <mergeCell ref="J99:J106"/>
    <mergeCell ref="N91:N98"/>
    <mergeCell ref="N99:N106"/>
    <mergeCell ref="M99:M106"/>
    <mergeCell ref="L107:L114"/>
    <mergeCell ref="M107:M114"/>
    <mergeCell ref="N107:N114"/>
    <mergeCell ref="E45:E47"/>
    <mergeCell ref="F45:F47"/>
    <mergeCell ref="N45:N47"/>
    <mergeCell ref="N48:N55"/>
    <mergeCell ref="I81:I82"/>
    <mergeCell ref="I83:I90"/>
    <mergeCell ref="J83:J90"/>
    <mergeCell ref="K83:K90"/>
    <mergeCell ref="N80:N82"/>
    <mergeCell ref="F83:F90"/>
    <mergeCell ref="I46:I47"/>
    <mergeCell ref="I48:I55"/>
    <mergeCell ref="J48:J55"/>
    <mergeCell ref="K48:K55"/>
    <mergeCell ref="J45:J47"/>
    <mergeCell ref="K45:K47"/>
    <mergeCell ref="M72:M79"/>
    <mergeCell ref="N72:N79"/>
    <mergeCell ref="L80:L82"/>
    <mergeCell ref="M80:M82"/>
    <mergeCell ref="M83:M90"/>
    <mergeCell ref="N83:N90"/>
    <mergeCell ref="N29:N36"/>
    <mergeCell ref="N37:N44"/>
    <mergeCell ref="L83:L90"/>
    <mergeCell ref="L21:L28"/>
    <mergeCell ref="M21:M28"/>
    <mergeCell ref="N21:N28"/>
    <mergeCell ref="L18:L20"/>
    <mergeCell ref="M18:M20"/>
    <mergeCell ref="N18:N20"/>
    <mergeCell ref="L64:L71"/>
    <mergeCell ref="M64:M71"/>
    <mergeCell ref="N64:N71"/>
    <mergeCell ref="L56:L63"/>
    <mergeCell ref="M56:M63"/>
    <mergeCell ref="N56:N63"/>
    <mergeCell ref="L48:L55"/>
    <mergeCell ref="M48:M55"/>
    <mergeCell ref="L45:L47"/>
    <mergeCell ref="M45:M47"/>
    <mergeCell ref="L37:L44"/>
    <mergeCell ref="M37:M44"/>
    <mergeCell ref="L29:L36"/>
    <mergeCell ref="M29:M36"/>
  </mergeCells>
  <dataValidations count="1">
    <dataValidation type="list" allowBlank="1" showErrorMessage="1" sqref="F21 J21 F29 J91 F37 J29 J115 J48 F115 J56 F64 J64 F72 J72 F83 J83 F91 J107 F99 J99 F107 F48 F56 J37" xr:uid="{00000000-0002-0000-0400-000000000000}">
      <formula1>"1.0,2.0,3.0"</formula1>
    </dataValidation>
  </dataValidations>
  <pageMargins left="0.7" right="0.7" top="0.75" bottom="0.75" header="0" footer="0"/>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3F3151"/>
  </sheetPr>
  <dimension ref="A1:Z338"/>
  <sheetViews>
    <sheetView showGridLines="0" topLeftCell="A14" zoomScale="50" zoomScaleNormal="50" workbookViewId="0">
      <selection activeCell="E19" sqref="E19:E26"/>
    </sheetView>
  </sheetViews>
  <sheetFormatPr baseColWidth="10" defaultColWidth="14.453125" defaultRowHeight="15" customHeight="1"/>
  <cols>
    <col min="1" max="1" width="2.453125" customWidth="1"/>
    <col min="2" max="2" width="4.453125" hidden="1" customWidth="1"/>
    <col min="3" max="4" width="37.81640625" customWidth="1"/>
    <col min="5" max="5" width="68.26953125" customWidth="1"/>
    <col min="6" max="6" width="7.453125" customWidth="1"/>
    <col min="7" max="7" width="3.453125" customWidth="1"/>
    <col min="8" max="8" width="38.1796875" customWidth="1"/>
    <col min="9" max="9" width="89.1796875" customWidth="1"/>
    <col min="10" max="10" width="7.453125" customWidth="1"/>
    <col min="11" max="11" width="15.7265625" customWidth="1"/>
    <col min="12" max="26" width="9.1796875" customWidth="1"/>
  </cols>
  <sheetData>
    <row r="1" spans="1:26" ht="32.25" customHeight="1">
      <c r="A1" s="134"/>
      <c r="B1" s="134"/>
      <c r="C1" s="134"/>
      <c r="D1" s="134"/>
      <c r="E1" s="134"/>
      <c r="F1" s="134"/>
      <c r="G1" s="134"/>
      <c r="H1" s="134"/>
      <c r="I1" s="134"/>
      <c r="J1" s="134"/>
      <c r="K1" s="134"/>
      <c r="L1" s="41"/>
      <c r="M1" s="41"/>
      <c r="N1" s="41"/>
      <c r="O1" s="134"/>
      <c r="P1" s="134"/>
      <c r="Q1" s="134"/>
      <c r="R1" s="134"/>
      <c r="S1" s="134"/>
      <c r="T1" s="134"/>
      <c r="U1" s="134"/>
      <c r="V1" s="134"/>
      <c r="W1" s="134"/>
      <c r="X1" s="134"/>
      <c r="Y1" s="134"/>
      <c r="Z1" s="134"/>
    </row>
    <row r="2" spans="1:26" ht="32.25" customHeight="1">
      <c r="A2" s="134"/>
      <c r="B2" s="134"/>
      <c r="C2" s="134"/>
      <c r="D2" s="134"/>
      <c r="E2" s="134"/>
      <c r="F2" s="134"/>
      <c r="G2" s="134"/>
      <c r="H2" s="134"/>
      <c r="I2" s="134"/>
      <c r="J2" s="134"/>
      <c r="K2" s="134"/>
      <c r="L2" s="41"/>
      <c r="M2" s="41"/>
      <c r="N2" s="41"/>
      <c r="O2" s="134"/>
      <c r="P2" s="134"/>
      <c r="Q2" s="134"/>
      <c r="R2" s="134"/>
      <c r="S2" s="134"/>
      <c r="T2" s="134"/>
      <c r="U2" s="134"/>
      <c r="V2" s="134"/>
      <c r="W2" s="134"/>
      <c r="X2" s="134"/>
      <c r="Y2" s="134"/>
      <c r="Z2" s="134"/>
    </row>
    <row r="3" spans="1:26" ht="32.25" customHeight="1">
      <c r="A3" s="134"/>
      <c r="B3" s="134"/>
      <c r="C3" s="134"/>
      <c r="D3" s="134"/>
      <c r="E3" s="134"/>
      <c r="F3" s="134"/>
      <c r="G3" s="134"/>
      <c r="H3" s="134"/>
      <c r="I3" s="134"/>
      <c r="J3" s="134"/>
      <c r="K3" s="134"/>
      <c r="L3" s="41"/>
      <c r="M3" s="41"/>
      <c r="N3" s="41"/>
      <c r="O3" s="134"/>
      <c r="P3" s="134"/>
      <c r="Q3" s="134"/>
      <c r="R3" s="134"/>
      <c r="S3" s="134"/>
      <c r="T3" s="134"/>
      <c r="U3" s="134"/>
      <c r="V3" s="134"/>
      <c r="W3" s="134"/>
      <c r="X3" s="134"/>
      <c r="Y3" s="134"/>
      <c r="Z3" s="134"/>
    </row>
    <row r="4" spans="1:26" ht="32.25" customHeight="1">
      <c r="A4" s="134"/>
      <c r="B4" s="134"/>
      <c r="C4" s="134"/>
      <c r="D4" s="134"/>
      <c r="E4" s="134"/>
      <c r="F4" s="134"/>
      <c r="G4" s="134"/>
      <c r="H4" s="134"/>
      <c r="I4" s="134"/>
      <c r="J4" s="134"/>
      <c r="K4" s="134"/>
      <c r="L4" s="41"/>
      <c r="M4" s="41"/>
      <c r="N4" s="41"/>
      <c r="O4" s="134"/>
      <c r="P4" s="134"/>
      <c r="Q4" s="134"/>
      <c r="R4" s="134"/>
      <c r="S4" s="134"/>
      <c r="T4" s="134"/>
      <c r="U4" s="134"/>
      <c r="V4" s="134"/>
      <c r="W4" s="134"/>
      <c r="X4" s="134"/>
      <c r="Y4" s="134"/>
      <c r="Z4" s="134"/>
    </row>
    <row r="5" spans="1:26" ht="32.25" customHeight="1">
      <c r="A5" s="134"/>
      <c r="B5" s="134"/>
      <c r="C5" s="134"/>
      <c r="D5" s="134"/>
      <c r="E5" s="134"/>
      <c r="F5" s="134"/>
      <c r="G5" s="134"/>
      <c r="H5" s="134"/>
      <c r="I5" s="134"/>
      <c r="J5" s="134"/>
      <c r="K5" s="134"/>
      <c r="L5" s="41"/>
      <c r="M5" s="41"/>
      <c r="N5" s="41"/>
      <c r="O5" s="134"/>
      <c r="P5" s="134"/>
      <c r="Q5" s="134"/>
      <c r="R5" s="134"/>
      <c r="S5" s="134"/>
      <c r="T5" s="134"/>
      <c r="U5" s="134"/>
      <c r="V5" s="134"/>
      <c r="W5" s="134"/>
      <c r="X5" s="134"/>
      <c r="Y5" s="134"/>
      <c r="Z5" s="134"/>
    </row>
    <row r="6" spans="1:26" ht="32.25" customHeight="1">
      <c r="A6" s="134"/>
      <c r="B6" s="134"/>
      <c r="C6" s="134"/>
      <c r="D6" s="134"/>
      <c r="E6" s="134"/>
      <c r="F6" s="134"/>
      <c r="G6" s="134"/>
      <c r="H6" s="134"/>
      <c r="I6" s="134"/>
      <c r="J6" s="134"/>
      <c r="K6" s="134"/>
      <c r="L6" s="41"/>
      <c r="M6" s="41"/>
      <c r="N6" s="41"/>
      <c r="O6" s="134"/>
      <c r="P6" s="134"/>
      <c r="Q6" s="134"/>
      <c r="R6" s="134"/>
      <c r="S6" s="134"/>
      <c r="T6" s="134"/>
      <c r="U6" s="134"/>
      <c r="V6" s="134"/>
      <c r="W6" s="134"/>
      <c r="X6" s="134"/>
      <c r="Y6" s="134"/>
      <c r="Z6" s="134"/>
    </row>
    <row r="7" spans="1:26" ht="32.25" customHeight="1">
      <c r="A7" s="134"/>
      <c r="B7" s="134"/>
      <c r="C7" s="134"/>
      <c r="D7" s="134"/>
      <c r="E7" s="134"/>
      <c r="F7" s="134"/>
      <c r="G7" s="134"/>
      <c r="H7" s="134"/>
      <c r="I7" s="134"/>
      <c r="J7" s="134"/>
      <c r="K7" s="134"/>
      <c r="L7" s="41"/>
      <c r="M7" s="41"/>
      <c r="N7" s="41"/>
      <c r="O7" s="134"/>
      <c r="P7" s="134"/>
      <c r="Q7" s="134"/>
      <c r="R7" s="134"/>
      <c r="S7" s="134"/>
      <c r="T7" s="134"/>
      <c r="U7" s="134"/>
      <c r="V7" s="134"/>
      <c r="W7" s="134"/>
      <c r="X7" s="134"/>
      <c r="Y7" s="134"/>
      <c r="Z7" s="134"/>
    </row>
    <row r="8" spans="1:26" ht="32.25" customHeight="1">
      <c r="A8" s="134"/>
      <c r="B8" s="134"/>
      <c r="C8" s="134"/>
      <c r="D8" s="134"/>
      <c r="E8" s="134"/>
      <c r="F8" s="134"/>
      <c r="G8" s="134"/>
      <c r="H8" s="134"/>
      <c r="I8" s="134"/>
      <c r="J8" s="134"/>
      <c r="K8" s="134"/>
      <c r="L8" s="41"/>
      <c r="M8" s="41"/>
      <c r="N8" s="41"/>
      <c r="O8" s="134"/>
      <c r="P8" s="134"/>
      <c r="Q8" s="134"/>
      <c r="R8" s="134"/>
      <c r="S8" s="134"/>
      <c r="T8" s="134"/>
      <c r="U8" s="134"/>
      <c r="V8" s="134"/>
      <c r="W8" s="134"/>
      <c r="X8" s="134"/>
      <c r="Y8" s="134"/>
      <c r="Z8" s="134"/>
    </row>
    <row r="9" spans="1:26" ht="32.25" customHeight="1">
      <c r="A9" s="134"/>
      <c r="B9" s="134"/>
      <c r="C9" s="134"/>
      <c r="D9" s="134"/>
      <c r="E9" s="134"/>
      <c r="F9" s="134"/>
      <c r="G9" s="134"/>
      <c r="H9" s="134"/>
      <c r="I9" s="134"/>
      <c r="J9" s="134"/>
      <c r="K9" s="134"/>
      <c r="L9" s="41"/>
      <c r="M9" s="41"/>
      <c r="N9" s="41"/>
      <c r="O9" s="134"/>
      <c r="P9" s="134"/>
      <c r="Q9" s="134"/>
      <c r="R9" s="134"/>
      <c r="S9" s="134"/>
      <c r="T9" s="134"/>
      <c r="U9" s="134"/>
      <c r="V9" s="134"/>
      <c r="W9" s="134"/>
      <c r="X9" s="134"/>
      <c r="Y9" s="134"/>
      <c r="Z9" s="134"/>
    </row>
    <row r="10" spans="1:26" ht="32.25" customHeight="1">
      <c r="A10" s="134"/>
      <c r="B10" s="134"/>
      <c r="C10" s="134"/>
      <c r="D10" s="134"/>
      <c r="E10" s="134"/>
      <c r="F10" s="134"/>
      <c r="G10" s="134"/>
      <c r="H10" s="134"/>
      <c r="I10" s="134"/>
      <c r="J10" s="134"/>
      <c r="K10" s="134"/>
      <c r="L10" s="41"/>
      <c r="M10" s="41"/>
      <c r="N10" s="41"/>
      <c r="O10" s="134"/>
      <c r="P10" s="134"/>
      <c r="Q10" s="134"/>
      <c r="R10" s="134"/>
      <c r="S10" s="134"/>
      <c r="T10" s="134"/>
      <c r="U10" s="134"/>
      <c r="V10" s="134"/>
      <c r="W10" s="134"/>
      <c r="X10" s="134"/>
      <c r="Y10" s="134"/>
      <c r="Z10" s="134"/>
    </row>
    <row r="11" spans="1:26" ht="32.25" customHeight="1">
      <c r="A11" s="134"/>
      <c r="B11" s="134"/>
      <c r="C11" s="143"/>
      <c r="D11" s="143"/>
      <c r="E11" s="143"/>
      <c r="F11" s="143"/>
      <c r="G11" s="143"/>
      <c r="H11" s="143"/>
      <c r="I11" s="143"/>
      <c r="J11" s="134"/>
      <c r="K11" s="134"/>
      <c r="L11" s="41"/>
      <c r="M11" s="41"/>
      <c r="N11" s="41"/>
      <c r="O11" s="134"/>
      <c r="P11" s="134"/>
      <c r="Q11" s="134"/>
      <c r="R11" s="134"/>
      <c r="S11" s="134"/>
      <c r="T11" s="134"/>
      <c r="U11" s="134"/>
      <c r="V11" s="134"/>
      <c r="W11" s="134"/>
      <c r="X11" s="134"/>
      <c r="Y11" s="134"/>
      <c r="Z11" s="134"/>
    </row>
    <row r="12" spans="1:26" ht="26.25" customHeight="1">
      <c r="A12" s="134"/>
      <c r="B12" s="134"/>
      <c r="C12" s="144" t="s">
        <v>455</v>
      </c>
      <c r="D12" s="144"/>
      <c r="E12" s="144"/>
      <c r="F12" s="144"/>
      <c r="G12" s="144"/>
      <c r="H12" s="144"/>
      <c r="I12" s="144"/>
      <c r="J12" s="144"/>
      <c r="K12" s="144"/>
      <c r="L12" s="41"/>
      <c r="M12" s="41"/>
      <c r="N12" s="41"/>
      <c r="O12" s="134"/>
      <c r="P12" s="134"/>
      <c r="Q12" s="134"/>
      <c r="R12" s="134"/>
      <c r="S12" s="134"/>
      <c r="T12" s="134"/>
      <c r="U12" s="134"/>
      <c r="V12" s="134"/>
      <c r="W12" s="134"/>
      <c r="X12" s="134"/>
      <c r="Y12" s="134"/>
      <c r="Z12" s="134"/>
    </row>
    <row r="13" spans="1:26" ht="66.75" customHeight="1">
      <c r="A13" s="134"/>
      <c r="B13" s="134"/>
      <c r="C13" s="183" t="s">
        <v>456</v>
      </c>
      <c r="D13" s="183"/>
      <c r="E13" s="183"/>
      <c r="F13" s="183"/>
      <c r="G13" s="183"/>
      <c r="H13" s="183"/>
      <c r="I13" s="183"/>
      <c r="J13" s="183"/>
      <c r="K13" s="183"/>
      <c r="L13" s="41"/>
      <c r="M13" s="41"/>
      <c r="N13" s="41"/>
      <c r="O13" s="134"/>
      <c r="P13" s="134"/>
      <c r="Q13" s="134"/>
      <c r="R13" s="134"/>
      <c r="S13" s="134"/>
      <c r="T13" s="134"/>
      <c r="U13" s="134"/>
      <c r="V13" s="134"/>
      <c r="W13" s="134"/>
      <c r="X13" s="134"/>
      <c r="Y13" s="134"/>
      <c r="Z13" s="134"/>
    </row>
    <row r="14" spans="1:26" ht="32.25" customHeight="1">
      <c r="A14" s="134"/>
      <c r="B14" s="134"/>
      <c r="C14" s="134"/>
      <c r="D14" s="134"/>
      <c r="E14" s="134"/>
      <c r="F14" s="134"/>
      <c r="G14" s="134"/>
      <c r="H14" s="134"/>
      <c r="I14" s="134"/>
      <c r="J14" s="134"/>
      <c r="K14" s="134"/>
      <c r="L14" s="41"/>
      <c r="M14" s="41"/>
      <c r="N14" s="41"/>
      <c r="O14" s="134"/>
      <c r="P14" s="134"/>
      <c r="Q14" s="134"/>
      <c r="R14" s="134"/>
      <c r="S14" s="134"/>
      <c r="T14" s="134"/>
      <c r="U14" s="134"/>
      <c r="V14" s="134"/>
      <c r="W14" s="134"/>
      <c r="X14" s="134"/>
      <c r="Y14" s="134"/>
      <c r="Z14" s="134"/>
    </row>
    <row r="15" spans="1:26" ht="12.75" customHeight="1">
      <c r="A15" s="134"/>
      <c r="B15" s="514" t="s">
        <v>111</v>
      </c>
      <c r="C15" s="145" t="s">
        <v>457</v>
      </c>
      <c r="D15" s="531" t="s">
        <v>8</v>
      </c>
      <c r="E15" s="532" t="s">
        <v>698</v>
      </c>
      <c r="F15" s="520" t="s">
        <v>238</v>
      </c>
      <c r="G15" s="542" t="s">
        <v>115</v>
      </c>
      <c r="H15" s="543"/>
      <c r="I15" s="544"/>
      <c r="J15" s="520" t="s">
        <v>239</v>
      </c>
      <c r="K15" s="540" t="s">
        <v>149</v>
      </c>
      <c r="L15" s="429"/>
      <c r="M15" s="429"/>
      <c r="N15" s="429"/>
      <c r="O15" s="134"/>
      <c r="P15" s="134"/>
      <c r="Q15" s="134"/>
      <c r="R15" s="134"/>
      <c r="S15" s="134"/>
      <c r="T15" s="134"/>
      <c r="U15" s="134"/>
      <c r="V15" s="134"/>
      <c r="W15" s="134"/>
      <c r="X15" s="134"/>
      <c r="Y15" s="134"/>
      <c r="Z15" s="134"/>
    </row>
    <row r="16" spans="1:26" ht="15" customHeight="1">
      <c r="A16" s="134"/>
      <c r="B16" s="515"/>
      <c r="C16" s="51"/>
      <c r="D16" s="515"/>
      <c r="E16" s="515"/>
      <c r="F16" s="515"/>
      <c r="G16" s="545"/>
      <c r="H16" s="546"/>
      <c r="I16" s="547"/>
      <c r="J16" s="515"/>
      <c r="K16" s="541"/>
      <c r="L16" s="304"/>
      <c r="M16" s="304"/>
      <c r="N16" s="304"/>
      <c r="O16" s="134"/>
      <c r="P16" s="134"/>
      <c r="Q16" s="134"/>
      <c r="R16" s="134"/>
      <c r="S16" s="134"/>
      <c r="T16" s="134"/>
      <c r="U16" s="134"/>
      <c r="V16" s="134"/>
      <c r="W16" s="134"/>
      <c r="X16" s="134"/>
      <c r="Y16" s="134"/>
      <c r="Z16" s="134"/>
    </row>
    <row r="17" spans="1:26" ht="27.75" customHeight="1">
      <c r="A17" s="134"/>
      <c r="B17" s="515"/>
      <c r="C17" s="51"/>
      <c r="D17" s="515"/>
      <c r="E17" s="515"/>
      <c r="F17" s="515"/>
      <c r="G17" s="548" t="s">
        <v>13</v>
      </c>
      <c r="H17" s="531" t="s">
        <v>15</v>
      </c>
      <c r="I17" s="531" t="s">
        <v>257</v>
      </c>
      <c r="J17" s="515"/>
      <c r="K17" s="541"/>
      <c r="L17" s="304"/>
      <c r="M17" s="304"/>
      <c r="N17" s="304"/>
      <c r="O17" s="134"/>
      <c r="P17" s="134"/>
      <c r="Q17" s="134"/>
      <c r="R17" s="134"/>
      <c r="S17" s="134"/>
      <c r="T17" s="134"/>
      <c r="U17" s="134"/>
      <c r="V17" s="134"/>
      <c r="W17" s="134"/>
      <c r="X17" s="134"/>
      <c r="Y17" s="134"/>
      <c r="Z17" s="134"/>
    </row>
    <row r="18" spans="1:26" ht="72" customHeight="1" thickBot="1">
      <c r="A18" s="134"/>
      <c r="B18" s="516"/>
      <c r="C18" s="51"/>
      <c r="D18" s="516"/>
      <c r="E18" s="519"/>
      <c r="F18" s="516"/>
      <c r="G18" s="516"/>
      <c r="H18" s="516"/>
      <c r="I18" s="516"/>
      <c r="J18" s="516"/>
      <c r="K18" s="541"/>
      <c r="L18" s="304"/>
      <c r="M18" s="304"/>
      <c r="N18" s="304"/>
      <c r="O18" s="134"/>
      <c r="P18" s="134"/>
      <c r="Q18" s="134"/>
      <c r="R18" s="134"/>
      <c r="S18" s="134"/>
      <c r="T18" s="134"/>
      <c r="U18" s="134"/>
      <c r="V18" s="134"/>
      <c r="W18" s="134"/>
      <c r="X18" s="134"/>
      <c r="Y18" s="134"/>
      <c r="Z18" s="134"/>
    </row>
    <row r="19" spans="1:26" ht="82.5" customHeight="1">
      <c r="A19" s="134"/>
      <c r="B19" s="376" t="str">
        <f>+LEFT(C19,4)</f>
        <v>13.1</v>
      </c>
      <c r="C19" s="566" t="s">
        <v>458</v>
      </c>
      <c r="D19" s="521" t="s">
        <v>459</v>
      </c>
      <c r="E19" s="549" t="s">
        <v>801</v>
      </c>
      <c r="F19" s="524">
        <v>3</v>
      </c>
      <c r="G19" s="39">
        <v>1</v>
      </c>
      <c r="H19" s="237" t="s">
        <v>460</v>
      </c>
      <c r="I19" s="443" t="s">
        <v>861</v>
      </c>
      <c r="J19" s="556">
        <v>2</v>
      </c>
      <c r="K19" s="550" t="str">
        <f>+IF(OR(ISBLANK(F19),ISBLANK(J19)),"",IF(OR(AND(F19=1,J19=1),AND(F19=1,J19=2),AND(F19=1,J19=3)),"Deficiencia de control mayor (diseño y ejecución)",IF(OR(AND(F19=2,J19=2),AND(F19=3,J19=1),AND(F19=3,J19=2),AND(F19=2,J19=1)),"Deficiencia de control (diseño o ejecución)",IF(AND(F19=2,J19=3),"Oportunidad de mejora","Mantenimiento del control"))))</f>
        <v>Deficiencia de control (diseño o ejecución)</v>
      </c>
      <c r="L19" s="327">
        <f>+IF(K19="",231,IF(K19="Deficiencia de control mayor (diseño y ejecución)",240,IF(K19="Deficiencia de control (diseño o ejecución)",260,IF(K19="Oportunidad de mejora",280,300))))</f>
        <v>260</v>
      </c>
      <c r="M19" s="432">
        <v>4.4569000000000001</v>
      </c>
      <c r="N19" s="432">
        <f>+L19+M19</f>
        <v>264.45690000000002</v>
      </c>
      <c r="O19" s="134"/>
      <c r="P19" s="134"/>
      <c r="Q19" s="134"/>
      <c r="R19" s="134"/>
      <c r="S19" s="134"/>
      <c r="T19" s="134"/>
      <c r="U19" s="134"/>
      <c r="V19" s="134"/>
      <c r="W19" s="134"/>
      <c r="X19" s="134"/>
      <c r="Y19" s="134"/>
      <c r="Z19" s="134"/>
    </row>
    <row r="20" spans="1:26" ht="66" customHeight="1">
      <c r="A20" s="134"/>
      <c r="B20" s="377"/>
      <c r="C20" s="538"/>
      <c r="D20" s="522"/>
      <c r="E20" s="444"/>
      <c r="F20" s="525"/>
      <c r="G20" s="37">
        <v>2</v>
      </c>
      <c r="H20" s="282" t="s">
        <v>461</v>
      </c>
      <c r="I20" s="444"/>
      <c r="J20" s="554"/>
      <c r="K20" s="551"/>
      <c r="L20" s="324"/>
      <c r="M20" s="304"/>
      <c r="N20" s="304"/>
      <c r="O20" s="134"/>
      <c r="P20" s="134"/>
      <c r="Q20" s="134"/>
      <c r="R20" s="134"/>
      <c r="S20" s="134"/>
      <c r="T20" s="134"/>
      <c r="U20" s="134"/>
      <c r="V20" s="134"/>
      <c r="W20" s="134"/>
      <c r="X20" s="134"/>
      <c r="Y20" s="134"/>
      <c r="Z20" s="134"/>
    </row>
    <row r="21" spans="1:26" ht="17.5" customHeight="1">
      <c r="A21" s="134"/>
      <c r="B21" s="377"/>
      <c r="C21" s="538"/>
      <c r="D21" s="522"/>
      <c r="E21" s="444"/>
      <c r="F21" s="525"/>
      <c r="G21" s="37">
        <v>3</v>
      </c>
      <c r="H21" s="239" t="s">
        <v>831</v>
      </c>
      <c r="I21" s="444"/>
      <c r="J21" s="554"/>
      <c r="K21" s="551"/>
      <c r="L21" s="324"/>
      <c r="M21" s="304"/>
      <c r="N21" s="304"/>
      <c r="O21" s="134"/>
      <c r="P21" s="134"/>
      <c r="Q21" s="134"/>
      <c r="R21" s="134"/>
      <c r="S21" s="134"/>
      <c r="T21" s="134"/>
      <c r="U21" s="134"/>
      <c r="V21" s="134"/>
      <c r="W21" s="134"/>
      <c r="X21" s="134"/>
      <c r="Y21" s="134"/>
      <c r="Z21" s="134"/>
    </row>
    <row r="22" spans="1:26" ht="20.5" customHeight="1">
      <c r="A22" s="134"/>
      <c r="B22" s="377"/>
      <c r="C22" s="538"/>
      <c r="D22" s="522"/>
      <c r="E22" s="444"/>
      <c r="F22" s="525"/>
      <c r="G22" s="37">
        <v>4</v>
      </c>
      <c r="H22" s="239" t="s">
        <v>832</v>
      </c>
      <c r="I22" s="444"/>
      <c r="J22" s="554"/>
      <c r="K22" s="551"/>
      <c r="L22" s="324"/>
      <c r="M22" s="304"/>
      <c r="N22" s="304"/>
      <c r="O22" s="134"/>
      <c r="P22" s="134"/>
      <c r="Q22" s="134"/>
      <c r="R22" s="134"/>
      <c r="S22" s="134"/>
      <c r="T22" s="134"/>
      <c r="U22" s="134"/>
      <c r="V22" s="134"/>
      <c r="W22" s="134"/>
      <c r="X22" s="134"/>
      <c r="Y22" s="134"/>
      <c r="Z22" s="134"/>
    </row>
    <row r="23" spans="1:26" ht="17.149999999999999" customHeight="1">
      <c r="A23" s="134"/>
      <c r="B23" s="377"/>
      <c r="C23" s="538"/>
      <c r="D23" s="522"/>
      <c r="E23" s="444"/>
      <c r="F23" s="525"/>
      <c r="G23" s="37">
        <v>5</v>
      </c>
      <c r="H23" s="283" t="s">
        <v>833</v>
      </c>
      <c r="I23" s="444"/>
      <c r="J23" s="554"/>
      <c r="K23" s="551"/>
      <c r="L23" s="324"/>
      <c r="M23" s="304"/>
      <c r="N23" s="304"/>
      <c r="O23" s="134"/>
      <c r="P23" s="134"/>
      <c r="Q23" s="134"/>
      <c r="R23" s="134"/>
      <c r="S23" s="134"/>
      <c r="T23" s="134"/>
      <c r="U23" s="134"/>
      <c r="V23" s="134"/>
      <c r="W23" s="134"/>
      <c r="X23" s="134"/>
      <c r="Y23" s="134"/>
      <c r="Z23" s="134"/>
    </row>
    <row r="24" spans="1:26" ht="19" customHeight="1">
      <c r="A24" s="134"/>
      <c r="B24" s="377"/>
      <c r="C24" s="538"/>
      <c r="D24" s="522"/>
      <c r="E24" s="444"/>
      <c r="F24" s="525"/>
      <c r="G24" s="37">
        <v>6</v>
      </c>
      <c r="H24" s="283" t="s">
        <v>834</v>
      </c>
      <c r="I24" s="444"/>
      <c r="J24" s="554"/>
      <c r="K24" s="551"/>
      <c r="L24" s="324"/>
      <c r="M24" s="304"/>
      <c r="N24" s="304"/>
      <c r="O24" s="134"/>
      <c r="P24" s="134"/>
      <c r="Q24" s="134"/>
      <c r="R24" s="134"/>
      <c r="S24" s="134"/>
      <c r="T24" s="134"/>
      <c r="U24" s="134"/>
      <c r="V24" s="134"/>
      <c r="W24" s="134"/>
      <c r="X24" s="134"/>
      <c r="Y24" s="134"/>
      <c r="Z24" s="134"/>
    </row>
    <row r="25" spans="1:26" ht="17.149999999999999" customHeight="1">
      <c r="A25" s="134"/>
      <c r="B25" s="377"/>
      <c r="C25" s="538"/>
      <c r="D25" s="522"/>
      <c r="E25" s="444"/>
      <c r="F25" s="525"/>
      <c r="G25" s="37">
        <v>7</v>
      </c>
      <c r="H25" s="240"/>
      <c r="I25" s="444"/>
      <c r="J25" s="554"/>
      <c r="K25" s="551"/>
      <c r="L25" s="324"/>
      <c r="M25" s="304"/>
      <c r="N25" s="304"/>
      <c r="O25" s="134"/>
      <c r="P25" s="134"/>
      <c r="Q25" s="134"/>
      <c r="R25" s="134"/>
      <c r="S25" s="134"/>
      <c r="T25" s="134"/>
      <c r="U25" s="134"/>
      <c r="V25" s="134"/>
      <c r="W25" s="134"/>
      <c r="X25" s="134"/>
      <c r="Y25" s="134"/>
      <c r="Z25" s="134"/>
    </row>
    <row r="26" spans="1:26" ht="89.25" customHeight="1" thickBot="1">
      <c r="A26" s="134"/>
      <c r="B26" s="378"/>
      <c r="C26" s="539"/>
      <c r="D26" s="523"/>
      <c r="E26" s="445"/>
      <c r="F26" s="526"/>
      <c r="G26" s="38">
        <v>8</v>
      </c>
      <c r="H26" s="241"/>
      <c r="I26" s="445"/>
      <c r="J26" s="555"/>
      <c r="K26" s="552"/>
      <c r="L26" s="324"/>
      <c r="M26" s="304"/>
      <c r="N26" s="304"/>
      <c r="O26" s="134"/>
      <c r="P26" s="134"/>
      <c r="Q26" s="134"/>
      <c r="R26" s="134"/>
      <c r="S26" s="134"/>
      <c r="T26" s="134"/>
      <c r="U26" s="134"/>
      <c r="V26" s="134"/>
      <c r="W26" s="134"/>
      <c r="X26" s="134"/>
      <c r="Y26" s="134"/>
      <c r="Z26" s="134"/>
    </row>
    <row r="27" spans="1:26" ht="62.15" customHeight="1">
      <c r="A27" s="134"/>
      <c r="B27" s="376" t="str">
        <f>+LEFT(C27,4)</f>
        <v>13.2</v>
      </c>
      <c r="C27" s="537" t="s">
        <v>462</v>
      </c>
      <c r="D27" s="521" t="s">
        <v>463</v>
      </c>
      <c r="E27" s="443" t="s">
        <v>803</v>
      </c>
      <c r="F27" s="533">
        <v>3</v>
      </c>
      <c r="G27" s="39">
        <v>1</v>
      </c>
      <c r="H27" s="230" t="s">
        <v>804</v>
      </c>
      <c r="I27" s="443" t="s">
        <v>862</v>
      </c>
      <c r="J27" s="533">
        <v>3</v>
      </c>
      <c r="K27" s="550" t="str">
        <f>+IF(OR(ISBLANK(F27),ISBLANK(J27)),"",IF(OR(AND(F27=1,J27=1),AND(F27=1,J27=2),AND(F27=1,J27=3)),"Deficiencia de control mayor (diseño y ejecución)",IF(OR(AND(F27=2,J27=2),AND(F27=3,J27=1),AND(F27=3,J27=2),AND(F27=2,J27=1)),"Deficiencia de control (diseño o ejecución)",IF(AND(F27=2,J27=3),"Oportunidad de mejora","Mantenimiento del control"))))</f>
        <v>Mantenimiento del control</v>
      </c>
      <c r="L27" s="327">
        <f>+IF(K27="",231,IF(K27="Deficiencia de control mayor (diseño y ejecución)",240,IF(K27="Deficiencia de control (diseño o ejecución)",260,IF(K27="Oportunidad de mejora",280,300))))</f>
        <v>300</v>
      </c>
      <c r="M27" s="432">
        <v>4.5632000000000001</v>
      </c>
      <c r="N27" s="432">
        <f>+L27+M27</f>
        <v>304.56319999999999</v>
      </c>
      <c r="O27" s="134"/>
      <c r="P27" s="134"/>
      <c r="Q27" s="134"/>
      <c r="R27" s="134"/>
      <c r="S27" s="134"/>
      <c r="T27" s="134"/>
      <c r="U27" s="134"/>
      <c r="V27" s="134"/>
      <c r="W27" s="134"/>
      <c r="X27" s="134"/>
      <c r="Y27" s="134"/>
      <c r="Z27" s="134"/>
    </row>
    <row r="28" spans="1:26" ht="51" customHeight="1">
      <c r="A28" s="134"/>
      <c r="B28" s="377"/>
      <c r="C28" s="538"/>
      <c r="D28" s="522"/>
      <c r="E28" s="444"/>
      <c r="F28" s="525"/>
      <c r="G28" s="37">
        <v>2</v>
      </c>
      <c r="H28" s="265" t="s">
        <v>727</v>
      </c>
      <c r="I28" s="444"/>
      <c r="J28" s="525"/>
      <c r="K28" s="551"/>
      <c r="L28" s="324"/>
      <c r="M28" s="304"/>
      <c r="N28" s="304"/>
      <c r="O28" s="134"/>
      <c r="P28" s="134"/>
      <c r="Q28" s="134"/>
      <c r="R28" s="134"/>
      <c r="S28" s="134"/>
      <c r="T28" s="134"/>
      <c r="U28" s="134"/>
      <c r="V28" s="134"/>
      <c r="W28" s="134"/>
      <c r="X28" s="134"/>
      <c r="Y28" s="134"/>
      <c r="Z28" s="134"/>
    </row>
    <row r="29" spans="1:26" ht="36" customHeight="1">
      <c r="A29" s="134"/>
      <c r="B29" s="377"/>
      <c r="C29" s="538"/>
      <c r="D29" s="522"/>
      <c r="E29" s="444"/>
      <c r="F29" s="525"/>
      <c r="G29" s="37">
        <v>3</v>
      </c>
      <c r="H29" s="265" t="s">
        <v>728</v>
      </c>
      <c r="I29" s="444"/>
      <c r="J29" s="525"/>
      <c r="K29" s="551"/>
      <c r="L29" s="324"/>
      <c r="M29" s="304"/>
      <c r="N29" s="304"/>
      <c r="O29" s="134"/>
      <c r="P29" s="134"/>
      <c r="Q29" s="134"/>
      <c r="R29" s="134"/>
      <c r="S29" s="134"/>
      <c r="T29" s="134"/>
      <c r="U29" s="134"/>
      <c r="V29" s="134"/>
      <c r="W29" s="134"/>
      <c r="X29" s="134"/>
      <c r="Y29" s="134"/>
      <c r="Z29" s="134"/>
    </row>
    <row r="30" spans="1:26" ht="48.65" customHeight="1">
      <c r="A30" s="134"/>
      <c r="B30" s="377"/>
      <c r="C30" s="538"/>
      <c r="D30" s="522"/>
      <c r="E30" s="444"/>
      <c r="F30" s="525"/>
      <c r="G30" s="37">
        <v>4</v>
      </c>
      <c r="H30" s="265" t="s">
        <v>759</v>
      </c>
      <c r="I30" s="444"/>
      <c r="J30" s="525"/>
      <c r="K30" s="551"/>
      <c r="L30" s="324"/>
      <c r="M30" s="304"/>
      <c r="N30" s="304"/>
      <c r="O30" s="134"/>
      <c r="P30" s="134"/>
      <c r="Q30" s="134"/>
      <c r="R30" s="134"/>
      <c r="S30" s="134"/>
      <c r="T30" s="134"/>
      <c r="U30" s="134"/>
      <c r="V30" s="134"/>
      <c r="W30" s="134"/>
      <c r="X30" s="134"/>
      <c r="Y30" s="134"/>
      <c r="Z30" s="134"/>
    </row>
    <row r="31" spans="1:26" ht="70.5" customHeight="1">
      <c r="A31" s="134"/>
      <c r="B31" s="377"/>
      <c r="C31" s="538"/>
      <c r="D31" s="522"/>
      <c r="E31" s="444"/>
      <c r="F31" s="525"/>
      <c r="G31" s="37">
        <v>5</v>
      </c>
      <c r="H31" s="265" t="s">
        <v>760</v>
      </c>
      <c r="I31" s="444"/>
      <c r="J31" s="525"/>
      <c r="K31" s="551"/>
      <c r="L31" s="324"/>
      <c r="M31" s="304"/>
      <c r="N31" s="304"/>
      <c r="O31" s="134"/>
      <c r="P31" s="134"/>
      <c r="Q31" s="134"/>
      <c r="R31" s="134"/>
      <c r="S31" s="134"/>
      <c r="T31" s="134"/>
      <c r="U31" s="134"/>
      <c r="V31" s="134"/>
      <c r="W31" s="134"/>
      <c r="X31" s="134"/>
      <c r="Y31" s="134"/>
      <c r="Z31" s="134"/>
    </row>
    <row r="32" spans="1:26" ht="62.15" customHeight="1">
      <c r="A32" s="134"/>
      <c r="B32" s="377"/>
      <c r="C32" s="538"/>
      <c r="D32" s="522"/>
      <c r="E32" s="444"/>
      <c r="F32" s="525"/>
      <c r="G32" s="37">
        <v>6</v>
      </c>
      <c r="H32" s="265" t="s">
        <v>802</v>
      </c>
      <c r="I32" s="444"/>
      <c r="J32" s="525"/>
      <c r="K32" s="551"/>
      <c r="L32" s="324"/>
      <c r="M32" s="304"/>
      <c r="N32" s="304"/>
      <c r="O32" s="134"/>
      <c r="P32" s="134"/>
      <c r="Q32" s="134"/>
      <c r="R32" s="134"/>
      <c r="S32" s="134"/>
      <c r="T32" s="134"/>
      <c r="U32" s="134"/>
      <c r="V32" s="134"/>
      <c r="W32" s="134"/>
      <c r="X32" s="134"/>
      <c r="Y32" s="134"/>
      <c r="Z32" s="134"/>
    </row>
    <row r="33" spans="1:26" ht="15.75" customHeight="1">
      <c r="A33" s="134"/>
      <c r="B33" s="377"/>
      <c r="C33" s="538"/>
      <c r="D33" s="522"/>
      <c r="E33" s="444"/>
      <c r="F33" s="525"/>
      <c r="G33" s="37">
        <v>7</v>
      </c>
      <c r="H33" s="265" t="s">
        <v>835</v>
      </c>
      <c r="I33" s="444"/>
      <c r="J33" s="525"/>
      <c r="K33" s="551"/>
      <c r="L33" s="324"/>
      <c r="M33" s="304"/>
      <c r="N33" s="304"/>
      <c r="O33" s="134"/>
      <c r="P33" s="134"/>
      <c r="Q33" s="134"/>
      <c r="R33" s="134"/>
      <c r="S33" s="134"/>
      <c r="T33" s="134"/>
      <c r="U33" s="134"/>
      <c r="V33" s="134"/>
      <c r="W33" s="134"/>
      <c r="X33" s="134"/>
      <c r="Y33" s="134"/>
      <c r="Z33" s="134"/>
    </row>
    <row r="34" spans="1:26" ht="16" customHeight="1" thickBot="1">
      <c r="A34" s="134"/>
      <c r="B34" s="378"/>
      <c r="C34" s="539"/>
      <c r="D34" s="523"/>
      <c r="E34" s="445"/>
      <c r="F34" s="526"/>
      <c r="G34" s="38">
        <v>8</v>
      </c>
      <c r="H34" s="233"/>
      <c r="I34" s="445"/>
      <c r="J34" s="526"/>
      <c r="K34" s="552"/>
      <c r="L34" s="324"/>
      <c r="M34" s="304"/>
      <c r="N34" s="304"/>
      <c r="O34" s="134"/>
      <c r="P34" s="134"/>
      <c r="Q34" s="134"/>
      <c r="R34" s="134"/>
      <c r="S34" s="134"/>
      <c r="T34" s="134"/>
      <c r="U34" s="134"/>
      <c r="V34" s="134"/>
      <c r="W34" s="134"/>
      <c r="X34" s="134"/>
      <c r="Y34" s="134"/>
      <c r="Z34" s="134"/>
    </row>
    <row r="35" spans="1:26" ht="114" customHeight="1">
      <c r="A35" s="134"/>
      <c r="B35" s="376" t="str">
        <f>+LEFT(C35,4)</f>
        <v>13.3</v>
      </c>
      <c r="C35" s="537" t="s">
        <v>464</v>
      </c>
      <c r="D35" s="521" t="s">
        <v>463</v>
      </c>
      <c r="E35" s="443" t="s">
        <v>761</v>
      </c>
      <c r="F35" s="533">
        <v>3</v>
      </c>
      <c r="G35" s="39">
        <v>1</v>
      </c>
      <c r="H35" s="230" t="s">
        <v>465</v>
      </c>
      <c r="I35" s="350" t="s">
        <v>863</v>
      </c>
      <c r="J35" s="556">
        <v>2</v>
      </c>
      <c r="K35" s="550" t="str">
        <f>+IF(OR(ISBLANK(F35),ISBLANK(J35)),"",IF(OR(AND(F35=1,J35=1),AND(F35=1,J35=2),AND(F35=1,J35=3)),"Deficiencia de control mayor (diseño y ejecución)",IF(OR(AND(F35=2,J35=2),AND(F35=3,J35=1),AND(F35=3,J35=2),AND(F35=2,J35=1)),"Deficiencia de control (diseño o ejecución)",IF(AND(F35=2,J35=3),"Oportunidad de mejora","Mantenimiento del control"))))</f>
        <v>Deficiencia de control (diseño o ejecución)</v>
      </c>
      <c r="L35" s="327">
        <f>+IF(K35="",231,IF(K35="Deficiencia de control mayor (diseño y ejecución)",240,IF(K35="Deficiencia de control (diseño o ejecución)",260,IF(K35="Oportunidad de mejora",280,300))))</f>
        <v>260</v>
      </c>
      <c r="M35" s="432">
        <v>4.6321000000000003</v>
      </c>
      <c r="N35" s="432">
        <f>+L35+M35</f>
        <v>264.63209999999998</v>
      </c>
      <c r="O35" s="134"/>
      <c r="P35" s="134"/>
      <c r="Q35" s="134"/>
      <c r="R35" s="134"/>
      <c r="S35" s="134"/>
      <c r="T35" s="134"/>
      <c r="U35" s="134"/>
      <c r="V35" s="134"/>
      <c r="W35" s="134"/>
      <c r="X35" s="134"/>
      <c r="Y35" s="134"/>
      <c r="Z35" s="134"/>
    </row>
    <row r="36" spans="1:26" ht="37" customHeight="1">
      <c r="A36" s="134"/>
      <c r="B36" s="377"/>
      <c r="C36" s="538"/>
      <c r="D36" s="522"/>
      <c r="E36" s="444"/>
      <c r="F36" s="525"/>
      <c r="G36" s="37">
        <v>2</v>
      </c>
      <c r="H36" s="247"/>
      <c r="I36" s="351"/>
      <c r="J36" s="554"/>
      <c r="K36" s="551"/>
      <c r="L36" s="324"/>
      <c r="M36" s="304"/>
      <c r="N36" s="304"/>
      <c r="O36" s="134"/>
      <c r="P36" s="134"/>
      <c r="Q36" s="134"/>
      <c r="R36" s="134"/>
      <c r="S36" s="134"/>
      <c r="T36" s="134"/>
      <c r="U36" s="134"/>
      <c r="V36" s="134"/>
      <c r="W36" s="134"/>
      <c r="X36" s="134"/>
      <c r="Y36" s="134"/>
      <c r="Z36" s="134"/>
    </row>
    <row r="37" spans="1:26" ht="38.15" customHeight="1">
      <c r="A37" s="134"/>
      <c r="B37" s="377"/>
      <c r="C37" s="538"/>
      <c r="D37" s="522"/>
      <c r="E37" s="444"/>
      <c r="F37" s="525"/>
      <c r="G37" s="37">
        <v>3</v>
      </c>
      <c r="H37" s="232"/>
      <c r="I37" s="351"/>
      <c r="J37" s="554"/>
      <c r="K37" s="551"/>
      <c r="L37" s="324"/>
      <c r="M37" s="304"/>
      <c r="N37" s="304"/>
      <c r="O37" s="134"/>
      <c r="P37" s="134"/>
      <c r="Q37" s="134"/>
      <c r="R37" s="134"/>
      <c r="S37" s="134"/>
      <c r="T37" s="134"/>
      <c r="U37" s="134"/>
      <c r="V37" s="134"/>
      <c r="W37" s="134"/>
      <c r="X37" s="134"/>
      <c r="Y37" s="134"/>
      <c r="Z37" s="134"/>
    </row>
    <row r="38" spans="1:26" ht="15.75" customHeight="1">
      <c r="A38" s="134"/>
      <c r="B38" s="377"/>
      <c r="C38" s="538"/>
      <c r="D38" s="522"/>
      <c r="E38" s="444"/>
      <c r="F38" s="525"/>
      <c r="G38" s="37">
        <v>4</v>
      </c>
      <c r="H38" s="232"/>
      <c r="I38" s="351"/>
      <c r="J38" s="554"/>
      <c r="K38" s="551"/>
      <c r="L38" s="324"/>
      <c r="M38" s="304"/>
      <c r="N38" s="304"/>
      <c r="O38" s="134"/>
      <c r="P38" s="134"/>
      <c r="Q38" s="134"/>
      <c r="R38" s="134"/>
      <c r="S38" s="134"/>
      <c r="T38" s="134"/>
      <c r="U38" s="134"/>
      <c r="V38" s="134"/>
      <c r="W38" s="134"/>
      <c r="X38" s="134"/>
      <c r="Y38" s="134"/>
      <c r="Z38" s="134"/>
    </row>
    <row r="39" spans="1:26" ht="15.75" customHeight="1">
      <c r="A39" s="134"/>
      <c r="B39" s="377"/>
      <c r="C39" s="538"/>
      <c r="D39" s="522"/>
      <c r="E39" s="444"/>
      <c r="F39" s="525"/>
      <c r="G39" s="37">
        <v>5</v>
      </c>
      <c r="H39" s="232"/>
      <c r="I39" s="351"/>
      <c r="J39" s="554"/>
      <c r="K39" s="551"/>
      <c r="L39" s="324"/>
      <c r="M39" s="304"/>
      <c r="N39" s="304"/>
      <c r="O39" s="134"/>
      <c r="P39" s="134"/>
      <c r="Q39" s="134"/>
      <c r="R39" s="134"/>
      <c r="S39" s="134"/>
      <c r="T39" s="134"/>
      <c r="U39" s="134"/>
      <c r="V39" s="134"/>
      <c r="W39" s="134"/>
      <c r="X39" s="134"/>
      <c r="Y39" s="134"/>
      <c r="Z39" s="134"/>
    </row>
    <row r="40" spans="1:26" ht="15.75" customHeight="1">
      <c r="A40" s="134"/>
      <c r="B40" s="377"/>
      <c r="C40" s="538"/>
      <c r="D40" s="522"/>
      <c r="E40" s="444"/>
      <c r="F40" s="525"/>
      <c r="G40" s="37">
        <v>6</v>
      </c>
      <c r="H40" s="232"/>
      <c r="I40" s="351"/>
      <c r="J40" s="554"/>
      <c r="K40" s="551"/>
      <c r="L40" s="324"/>
      <c r="M40" s="304"/>
      <c r="N40" s="304"/>
      <c r="O40" s="134"/>
      <c r="P40" s="134"/>
      <c r="Q40" s="134"/>
      <c r="R40" s="134"/>
      <c r="S40" s="134"/>
      <c r="T40" s="134"/>
      <c r="U40" s="134"/>
      <c r="V40" s="134"/>
      <c r="W40" s="134"/>
      <c r="X40" s="134"/>
      <c r="Y40" s="134"/>
      <c r="Z40" s="134"/>
    </row>
    <row r="41" spans="1:26" ht="15.75" customHeight="1">
      <c r="A41" s="134"/>
      <c r="B41" s="377"/>
      <c r="C41" s="538"/>
      <c r="D41" s="522"/>
      <c r="E41" s="444"/>
      <c r="F41" s="525"/>
      <c r="G41" s="37">
        <v>7</v>
      </c>
      <c r="H41" s="232"/>
      <c r="I41" s="351"/>
      <c r="J41" s="554"/>
      <c r="K41" s="551"/>
      <c r="L41" s="324"/>
      <c r="M41" s="304"/>
      <c r="N41" s="304"/>
      <c r="O41" s="134"/>
      <c r="P41" s="134"/>
      <c r="Q41" s="134"/>
      <c r="R41" s="134"/>
      <c r="S41" s="134"/>
      <c r="T41" s="134"/>
      <c r="U41" s="134"/>
      <c r="V41" s="134"/>
      <c r="W41" s="134"/>
      <c r="X41" s="134"/>
      <c r="Y41" s="134"/>
      <c r="Z41" s="134"/>
    </row>
    <row r="42" spans="1:26" ht="14.15" customHeight="1" thickBot="1">
      <c r="A42" s="134"/>
      <c r="B42" s="378"/>
      <c r="C42" s="539"/>
      <c r="D42" s="523"/>
      <c r="E42" s="445"/>
      <c r="F42" s="526"/>
      <c r="G42" s="38">
        <v>8</v>
      </c>
      <c r="H42" s="233"/>
      <c r="I42" s="352"/>
      <c r="J42" s="555"/>
      <c r="K42" s="552"/>
      <c r="L42" s="324"/>
      <c r="M42" s="304"/>
      <c r="N42" s="304"/>
      <c r="O42" s="134"/>
      <c r="P42" s="134"/>
      <c r="Q42" s="134"/>
      <c r="R42" s="134"/>
      <c r="S42" s="134"/>
      <c r="T42" s="134"/>
      <c r="U42" s="134"/>
      <c r="V42" s="134"/>
      <c r="W42" s="134"/>
      <c r="X42" s="134"/>
      <c r="Y42" s="134"/>
      <c r="Z42" s="134"/>
    </row>
    <row r="43" spans="1:26" ht="42" customHeight="1">
      <c r="A43" s="559"/>
      <c r="B43" s="376" t="str">
        <f>+LEFT(C43,4)</f>
        <v>13.4</v>
      </c>
      <c r="C43" s="537" t="s">
        <v>466</v>
      </c>
      <c r="D43" s="521" t="s">
        <v>463</v>
      </c>
      <c r="E43" s="443" t="s">
        <v>762</v>
      </c>
      <c r="F43" s="524">
        <v>3</v>
      </c>
      <c r="G43" s="39">
        <v>1</v>
      </c>
      <c r="H43" s="230" t="s">
        <v>467</v>
      </c>
      <c r="I43" s="549" t="s">
        <v>894</v>
      </c>
      <c r="J43" s="553">
        <v>2</v>
      </c>
      <c r="K43" s="550" t="str">
        <f>+IF(OR(ISBLANK(F43),ISBLANK(J43)),"",IF(OR(AND(F43=1,J43=1),AND(F43=1,J43=2),AND(F43=1,J43=3)),"Deficiencia de control mayor (diseño y ejecución)",IF(OR(AND(F43=2,J43=2),AND(F43=3,J43=1),AND(F43=3,J43=2),AND(F43=2,J43=1)),"Deficiencia de control (diseño o ejecución)",IF(AND(F43=2,J43=3),"Oportunidad de mejora","Mantenimiento del control"))))</f>
        <v>Deficiencia de control (diseño o ejecución)</v>
      </c>
      <c r="L43" s="327">
        <f>+IF(K43="",231,IF(K43="Deficiencia de control mayor (diseño y ejecución)",240,IF(K43="Deficiencia de control (diseño o ejecución)",260,IF(K43="Oportunidad de mejora",280,300))))</f>
        <v>260</v>
      </c>
      <c r="M43" s="432">
        <v>4.7896000000000001</v>
      </c>
      <c r="N43" s="432">
        <f>+L43+M43</f>
        <v>264.78960000000001</v>
      </c>
      <c r="O43" s="134"/>
      <c r="P43" s="134"/>
      <c r="Q43" s="134"/>
      <c r="R43" s="134"/>
      <c r="S43" s="134"/>
      <c r="T43" s="134"/>
      <c r="U43" s="134"/>
      <c r="V43" s="134"/>
      <c r="W43" s="134"/>
      <c r="X43" s="134"/>
      <c r="Y43" s="134"/>
      <c r="Z43" s="134"/>
    </row>
    <row r="44" spans="1:26" ht="70">
      <c r="A44" s="304"/>
      <c r="B44" s="377"/>
      <c r="C44" s="538"/>
      <c r="D44" s="522"/>
      <c r="E44" s="444"/>
      <c r="F44" s="525"/>
      <c r="G44" s="37">
        <v>2</v>
      </c>
      <c r="H44" s="231" t="s">
        <v>468</v>
      </c>
      <c r="I44" s="557"/>
      <c r="J44" s="554"/>
      <c r="K44" s="551"/>
      <c r="L44" s="324"/>
      <c r="M44" s="304"/>
      <c r="N44" s="304"/>
      <c r="O44" s="134"/>
      <c r="P44" s="134"/>
      <c r="Q44" s="134"/>
      <c r="R44" s="134"/>
      <c r="S44" s="134"/>
      <c r="T44" s="134"/>
      <c r="U44" s="134"/>
      <c r="V44" s="134"/>
      <c r="W44" s="134"/>
      <c r="X44" s="134"/>
      <c r="Y44" s="134"/>
      <c r="Z44" s="134"/>
    </row>
    <row r="45" spans="1:26" ht="28">
      <c r="A45" s="134"/>
      <c r="B45" s="377"/>
      <c r="C45" s="538"/>
      <c r="D45" s="522"/>
      <c r="E45" s="444"/>
      <c r="F45" s="525"/>
      <c r="G45" s="37">
        <v>3</v>
      </c>
      <c r="H45" s="231" t="s">
        <v>895</v>
      </c>
      <c r="I45" s="557"/>
      <c r="J45" s="554"/>
      <c r="K45" s="551"/>
      <c r="L45" s="324"/>
      <c r="M45" s="304"/>
      <c r="N45" s="304"/>
      <c r="O45" s="134"/>
      <c r="P45" s="134"/>
      <c r="Q45" s="134"/>
      <c r="R45" s="134"/>
      <c r="S45" s="134"/>
      <c r="T45" s="134"/>
      <c r="U45" s="134"/>
      <c r="V45" s="134"/>
      <c r="W45" s="134"/>
      <c r="X45" s="134"/>
      <c r="Y45" s="134"/>
      <c r="Z45" s="134"/>
    </row>
    <row r="46" spans="1:26" ht="14">
      <c r="A46" s="134"/>
      <c r="B46" s="377"/>
      <c r="C46" s="538"/>
      <c r="D46" s="522"/>
      <c r="E46" s="444"/>
      <c r="F46" s="525"/>
      <c r="G46" s="37">
        <v>4</v>
      </c>
      <c r="H46" s="231" t="s">
        <v>896</v>
      </c>
      <c r="I46" s="557"/>
      <c r="J46" s="554"/>
      <c r="K46" s="551"/>
      <c r="L46" s="324"/>
      <c r="M46" s="304"/>
      <c r="N46" s="304"/>
      <c r="O46" s="134"/>
      <c r="P46" s="134"/>
      <c r="Q46" s="134"/>
      <c r="R46" s="134"/>
      <c r="S46" s="134"/>
      <c r="T46" s="134"/>
      <c r="U46" s="134"/>
      <c r="V46" s="134"/>
      <c r="W46" s="134"/>
      <c r="X46" s="134"/>
      <c r="Y46" s="134"/>
      <c r="Z46" s="134"/>
    </row>
    <row r="47" spans="1:26" ht="42">
      <c r="A47" s="134"/>
      <c r="B47" s="377"/>
      <c r="C47" s="538"/>
      <c r="D47" s="522"/>
      <c r="E47" s="444"/>
      <c r="F47" s="525"/>
      <c r="G47" s="37">
        <v>5</v>
      </c>
      <c r="H47" s="231" t="s">
        <v>763</v>
      </c>
      <c r="I47" s="557"/>
      <c r="J47" s="554"/>
      <c r="K47" s="551"/>
      <c r="L47" s="324"/>
      <c r="M47" s="304"/>
      <c r="N47" s="304"/>
      <c r="O47" s="134"/>
      <c r="P47" s="134"/>
      <c r="Q47" s="134"/>
      <c r="R47" s="134"/>
      <c r="S47" s="134"/>
      <c r="T47" s="134"/>
      <c r="U47" s="134"/>
      <c r="V47" s="134"/>
      <c r="W47" s="134"/>
      <c r="X47" s="134"/>
      <c r="Y47" s="134"/>
      <c r="Z47" s="134"/>
    </row>
    <row r="48" spans="1:26" ht="15.75" customHeight="1">
      <c r="A48" s="134"/>
      <c r="B48" s="377"/>
      <c r="C48" s="538"/>
      <c r="D48" s="522"/>
      <c r="E48" s="444"/>
      <c r="F48" s="525"/>
      <c r="G48" s="37">
        <v>6</v>
      </c>
      <c r="H48" s="232"/>
      <c r="I48" s="557"/>
      <c r="J48" s="554"/>
      <c r="K48" s="551"/>
      <c r="L48" s="324"/>
      <c r="M48" s="304"/>
      <c r="N48" s="304"/>
      <c r="O48" s="134"/>
      <c r="P48" s="134"/>
      <c r="Q48" s="134"/>
      <c r="R48" s="134"/>
      <c r="S48" s="134"/>
      <c r="T48" s="134"/>
      <c r="U48" s="134"/>
      <c r="V48" s="134"/>
      <c r="W48" s="134"/>
      <c r="X48" s="134"/>
      <c r="Y48" s="134"/>
      <c r="Z48" s="134"/>
    </row>
    <row r="49" spans="1:26" ht="15.75" customHeight="1">
      <c r="A49" s="134"/>
      <c r="B49" s="377"/>
      <c r="C49" s="538"/>
      <c r="D49" s="522"/>
      <c r="E49" s="444"/>
      <c r="F49" s="525"/>
      <c r="G49" s="37">
        <v>7</v>
      </c>
      <c r="H49" s="232"/>
      <c r="I49" s="557"/>
      <c r="J49" s="554"/>
      <c r="K49" s="551"/>
      <c r="L49" s="324"/>
      <c r="M49" s="304"/>
      <c r="N49" s="304"/>
      <c r="O49" s="134"/>
      <c r="P49" s="134"/>
      <c r="Q49" s="134"/>
      <c r="R49" s="134"/>
      <c r="S49" s="134"/>
      <c r="T49" s="134"/>
      <c r="U49" s="134"/>
      <c r="V49" s="134"/>
      <c r="W49" s="134"/>
      <c r="X49" s="134"/>
      <c r="Y49" s="134"/>
      <c r="Z49" s="134"/>
    </row>
    <row r="50" spans="1:26" ht="15.75" customHeight="1" thickBot="1">
      <c r="A50" s="134"/>
      <c r="B50" s="378"/>
      <c r="C50" s="539"/>
      <c r="D50" s="523"/>
      <c r="E50" s="445"/>
      <c r="F50" s="526"/>
      <c r="G50" s="38">
        <v>8</v>
      </c>
      <c r="H50" s="233"/>
      <c r="I50" s="558"/>
      <c r="J50" s="555"/>
      <c r="K50" s="552"/>
      <c r="L50" s="324"/>
      <c r="M50" s="304"/>
      <c r="N50" s="304"/>
      <c r="O50" s="134"/>
      <c r="P50" s="134"/>
      <c r="Q50" s="134"/>
      <c r="R50" s="134"/>
      <c r="S50" s="134"/>
      <c r="T50" s="134"/>
      <c r="U50" s="134"/>
      <c r="V50" s="134"/>
      <c r="W50" s="134"/>
      <c r="X50" s="134"/>
      <c r="Y50" s="134"/>
      <c r="Z50" s="134"/>
    </row>
    <row r="51" spans="1:26" ht="12.75" customHeight="1">
      <c r="A51" s="134"/>
      <c r="B51" s="517"/>
      <c r="C51" s="146" t="s">
        <v>469</v>
      </c>
      <c r="D51" s="531" t="s">
        <v>8</v>
      </c>
      <c r="E51" s="528" t="s">
        <v>697</v>
      </c>
      <c r="F51" s="520" t="s">
        <v>238</v>
      </c>
      <c r="G51" s="542" t="s">
        <v>115</v>
      </c>
      <c r="H51" s="543"/>
      <c r="I51" s="544"/>
      <c r="J51" s="520" t="s">
        <v>239</v>
      </c>
      <c r="K51" s="540" t="s">
        <v>149</v>
      </c>
      <c r="L51" s="429"/>
      <c r="M51" s="429"/>
      <c r="N51" s="429"/>
      <c r="O51" s="134"/>
      <c r="P51" s="134"/>
      <c r="Q51" s="134"/>
      <c r="R51" s="134"/>
      <c r="S51" s="134"/>
      <c r="T51" s="134"/>
      <c r="U51" s="134"/>
      <c r="V51" s="134"/>
      <c r="W51" s="134"/>
      <c r="X51" s="134"/>
      <c r="Y51" s="134"/>
      <c r="Z51" s="134"/>
    </row>
    <row r="52" spans="1:26" ht="15" customHeight="1">
      <c r="A52" s="134"/>
      <c r="B52" s="515"/>
      <c r="C52" s="51"/>
      <c r="D52" s="515"/>
      <c r="E52" s="529"/>
      <c r="F52" s="515"/>
      <c r="G52" s="545"/>
      <c r="H52" s="546"/>
      <c r="I52" s="547"/>
      <c r="J52" s="515"/>
      <c r="K52" s="541"/>
      <c r="L52" s="304"/>
      <c r="M52" s="304"/>
      <c r="N52" s="304"/>
      <c r="O52" s="134"/>
      <c r="P52" s="134"/>
      <c r="Q52" s="134"/>
      <c r="R52" s="134"/>
      <c r="S52" s="134"/>
      <c r="T52" s="134"/>
      <c r="U52" s="134"/>
      <c r="V52" s="134"/>
      <c r="W52" s="134"/>
      <c r="X52" s="134"/>
      <c r="Y52" s="134"/>
      <c r="Z52" s="134"/>
    </row>
    <row r="53" spans="1:26" ht="27.75" customHeight="1">
      <c r="A53" s="134"/>
      <c r="B53" s="515"/>
      <c r="C53" s="51"/>
      <c r="D53" s="515"/>
      <c r="E53" s="529"/>
      <c r="F53" s="515"/>
      <c r="G53" s="548" t="s">
        <v>13</v>
      </c>
      <c r="H53" s="531" t="s">
        <v>15</v>
      </c>
      <c r="I53" s="531" t="s">
        <v>257</v>
      </c>
      <c r="J53" s="515"/>
      <c r="K53" s="541"/>
      <c r="L53" s="304"/>
      <c r="M53" s="304"/>
      <c r="N53" s="304"/>
      <c r="O53" s="134"/>
      <c r="P53" s="134"/>
      <c r="Q53" s="134"/>
      <c r="R53" s="134"/>
      <c r="S53" s="134"/>
      <c r="T53" s="134"/>
      <c r="U53" s="134"/>
      <c r="V53" s="134"/>
      <c r="W53" s="134"/>
      <c r="X53" s="134"/>
      <c r="Y53" s="134"/>
      <c r="Z53" s="134"/>
    </row>
    <row r="54" spans="1:26" ht="87.75" customHeight="1" thickBot="1">
      <c r="A54" s="134"/>
      <c r="B54" s="516"/>
      <c r="C54" s="51"/>
      <c r="D54" s="516"/>
      <c r="E54" s="530"/>
      <c r="F54" s="516"/>
      <c r="G54" s="516"/>
      <c r="H54" s="516"/>
      <c r="I54" s="516"/>
      <c r="J54" s="516"/>
      <c r="K54" s="541"/>
      <c r="L54" s="304"/>
      <c r="M54" s="304"/>
      <c r="N54" s="304"/>
      <c r="O54" s="134"/>
      <c r="P54" s="134"/>
      <c r="Q54" s="134"/>
      <c r="R54" s="134"/>
      <c r="S54" s="134"/>
      <c r="T54" s="134"/>
      <c r="U54" s="134"/>
      <c r="V54" s="134"/>
      <c r="W54" s="134"/>
      <c r="X54" s="134"/>
      <c r="Y54" s="134"/>
      <c r="Z54" s="134"/>
    </row>
    <row r="55" spans="1:26" ht="77.25" customHeight="1">
      <c r="A55" s="134"/>
      <c r="B55" s="376" t="str">
        <f>+LEFT(C55,4)</f>
        <v>14.1</v>
      </c>
      <c r="C55" s="560" t="s">
        <v>470</v>
      </c>
      <c r="D55" s="521" t="s">
        <v>471</v>
      </c>
      <c r="E55" s="443" t="s">
        <v>805</v>
      </c>
      <c r="F55" s="524">
        <v>3</v>
      </c>
      <c r="G55" s="39">
        <v>1</v>
      </c>
      <c r="H55" s="230" t="s">
        <v>472</v>
      </c>
      <c r="I55" s="527" t="s">
        <v>806</v>
      </c>
      <c r="J55" s="556">
        <v>2</v>
      </c>
      <c r="K55" s="550" t="str">
        <f>+IF(OR(ISBLANK(F55),ISBLANK(J55)),"",IF(OR(AND(F55=1,J55=1),AND(F55=1,J55=2),AND(F55=1,J55=3)),"Deficiencia de control mayor (diseño y ejecución)",IF(OR(AND(F55=2,J55=2),AND(F55=3,J55=1),AND(F55=3,J55=2),AND(F55=2,J55=1)),"Deficiencia de control (diseño o ejecución)",IF(AND(F55=2,J55=3),"Oportunidad de mejora","Mantenimiento del control"))))</f>
        <v>Deficiencia de control (diseño o ejecución)</v>
      </c>
      <c r="L55" s="327">
        <f>+IF(K55="",231,IF(K55="Deficiencia de control mayor (diseño y ejecución)",240,IF(K55="Deficiencia de control (diseño o ejecución)",260,IF(K55="Oportunidad de mejora",280,300))))</f>
        <v>260</v>
      </c>
      <c r="M55" s="432">
        <v>4.8964999999999996</v>
      </c>
      <c r="N55" s="432">
        <f>+L55+M55</f>
        <v>264.8965</v>
      </c>
      <c r="O55" s="134"/>
      <c r="P55" s="134"/>
      <c r="Q55" s="134"/>
      <c r="R55" s="134"/>
      <c r="S55" s="134"/>
      <c r="T55" s="134"/>
      <c r="U55" s="134"/>
      <c r="V55" s="134"/>
      <c r="W55" s="134"/>
      <c r="X55" s="134"/>
      <c r="Y55" s="134"/>
      <c r="Z55" s="134"/>
    </row>
    <row r="56" spans="1:26" ht="48" customHeight="1">
      <c r="A56" s="134"/>
      <c r="B56" s="377"/>
      <c r="C56" s="538"/>
      <c r="D56" s="522"/>
      <c r="E56" s="444"/>
      <c r="F56" s="525"/>
      <c r="G56" s="37">
        <v>2</v>
      </c>
      <c r="H56" s="239" t="s">
        <v>473</v>
      </c>
      <c r="I56" s="444"/>
      <c r="J56" s="554"/>
      <c r="K56" s="551"/>
      <c r="L56" s="324"/>
      <c r="M56" s="304"/>
      <c r="N56" s="304"/>
      <c r="O56" s="134"/>
      <c r="P56" s="134"/>
      <c r="Q56" s="134"/>
      <c r="R56" s="134"/>
      <c r="S56" s="134"/>
      <c r="T56" s="134"/>
      <c r="U56" s="134"/>
      <c r="V56" s="134"/>
      <c r="W56" s="134"/>
      <c r="X56" s="134"/>
      <c r="Y56" s="134"/>
      <c r="Z56" s="134"/>
    </row>
    <row r="57" spans="1:26" ht="14">
      <c r="A57" s="134"/>
      <c r="B57" s="377"/>
      <c r="C57" s="538"/>
      <c r="D57" s="522"/>
      <c r="E57" s="444"/>
      <c r="F57" s="525"/>
      <c r="G57" s="37">
        <v>3</v>
      </c>
      <c r="H57" s="284" t="s">
        <v>837</v>
      </c>
      <c r="I57" s="444"/>
      <c r="J57" s="554"/>
      <c r="K57" s="551"/>
      <c r="L57" s="324"/>
      <c r="M57" s="304"/>
      <c r="N57" s="304"/>
      <c r="O57" s="134"/>
      <c r="P57" s="134"/>
      <c r="Q57" s="134"/>
      <c r="R57" s="134"/>
      <c r="S57" s="134"/>
      <c r="T57" s="134"/>
      <c r="U57" s="134"/>
      <c r="V57" s="134"/>
      <c r="W57" s="134"/>
      <c r="X57" s="134"/>
      <c r="Y57" s="134"/>
      <c r="Z57" s="134"/>
    </row>
    <row r="58" spans="1:26" ht="15.75" customHeight="1">
      <c r="A58" s="134"/>
      <c r="B58" s="377"/>
      <c r="C58" s="538"/>
      <c r="D58" s="522"/>
      <c r="E58" s="444"/>
      <c r="F58" s="525"/>
      <c r="G58" s="37">
        <v>4</v>
      </c>
      <c r="H58" s="283" t="s">
        <v>836</v>
      </c>
      <c r="I58" s="444"/>
      <c r="J58" s="554"/>
      <c r="K58" s="551"/>
      <c r="L58" s="324"/>
      <c r="M58" s="304"/>
      <c r="N58" s="304"/>
      <c r="O58" s="134"/>
      <c r="P58" s="134"/>
      <c r="Q58" s="134"/>
      <c r="R58" s="134"/>
      <c r="S58" s="134"/>
      <c r="T58" s="134"/>
      <c r="U58" s="134"/>
      <c r="V58" s="134"/>
      <c r="W58" s="134"/>
      <c r="X58" s="134"/>
      <c r="Y58" s="134"/>
      <c r="Z58" s="134"/>
    </row>
    <row r="59" spans="1:26" ht="15.75" customHeight="1">
      <c r="A59" s="134"/>
      <c r="B59" s="377"/>
      <c r="C59" s="538"/>
      <c r="D59" s="522"/>
      <c r="E59" s="444"/>
      <c r="F59" s="525"/>
      <c r="G59" s="37">
        <v>5</v>
      </c>
      <c r="H59" s="240"/>
      <c r="I59" s="444"/>
      <c r="J59" s="554"/>
      <c r="K59" s="551"/>
      <c r="L59" s="324"/>
      <c r="M59" s="304"/>
      <c r="N59" s="304"/>
      <c r="O59" s="134"/>
      <c r="P59" s="134"/>
      <c r="Q59" s="134"/>
      <c r="R59" s="134"/>
      <c r="S59" s="134"/>
      <c r="T59" s="134"/>
      <c r="U59" s="134"/>
      <c r="V59" s="134"/>
      <c r="W59" s="134"/>
      <c r="X59" s="134"/>
      <c r="Y59" s="134"/>
      <c r="Z59" s="134"/>
    </row>
    <row r="60" spans="1:26" ht="15.75" customHeight="1">
      <c r="A60" s="134"/>
      <c r="B60" s="377"/>
      <c r="C60" s="538"/>
      <c r="D60" s="522"/>
      <c r="E60" s="444"/>
      <c r="F60" s="525"/>
      <c r="G60" s="37">
        <v>6</v>
      </c>
      <c r="H60" s="232"/>
      <c r="I60" s="444"/>
      <c r="J60" s="554"/>
      <c r="K60" s="551"/>
      <c r="L60" s="324"/>
      <c r="M60" s="304"/>
      <c r="N60" s="304"/>
      <c r="O60" s="134"/>
      <c r="P60" s="134"/>
      <c r="Q60" s="134"/>
      <c r="R60" s="134"/>
      <c r="S60" s="134"/>
      <c r="T60" s="134"/>
      <c r="U60" s="134"/>
      <c r="V60" s="134"/>
      <c r="W60" s="134"/>
      <c r="X60" s="134"/>
      <c r="Y60" s="134"/>
      <c r="Z60" s="134"/>
    </row>
    <row r="61" spans="1:26" ht="15.75" customHeight="1">
      <c r="A61" s="134"/>
      <c r="B61" s="377"/>
      <c r="C61" s="538"/>
      <c r="D61" s="522"/>
      <c r="E61" s="444"/>
      <c r="F61" s="525"/>
      <c r="G61" s="37">
        <v>7</v>
      </c>
      <c r="H61" s="232"/>
      <c r="I61" s="444"/>
      <c r="J61" s="554"/>
      <c r="K61" s="551"/>
      <c r="L61" s="324"/>
      <c r="M61" s="304"/>
      <c r="N61" s="304"/>
      <c r="O61" s="134"/>
      <c r="P61" s="134"/>
      <c r="Q61" s="134"/>
      <c r="R61" s="134"/>
      <c r="S61" s="134"/>
      <c r="T61" s="134"/>
      <c r="U61" s="134"/>
      <c r="V61" s="134"/>
      <c r="W61" s="134"/>
      <c r="X61" s="134"/>
      <c r="Y61" s="134"/>
      <c r="Z61" s="134"/>
    </row>
    <row r="62" spans="1:26" ht="14.5" thickBot="1">
      <c r="A62" s="134"/>
      <c r="B62" s="378"/>
      <c r="C62" s="539"/>
      <c r="D62" s="523"/>
      <c r="E62" s="445"/>
      <c r="F62" s="526"/>
      <c r="G62" s="38">
        <v>8</v>
      </c>
      <c r="H62" s="233"/>
      <c r="I62" s="445"/>
      <c r="J62" s="555"/>
      <c r="K62" s="552"/>
      <c r="L62" s="324"/>
      <c r="M62" s="304"/>
      <c r="N62" s="304"/>
      <c r="O62" s="134"/>
      <c r="P62" s="134"/>
      <c r="Q62" s="134"/>
      <c r="R62" s="134"/>
      <c r="S62" s="134"/>
      <c r="T62" s="134"/>
      <c r="U62" s="134"/>
      <c r="V62" s="134"/>
      <c r="W62" s="134"/>
      <c r="X62" s="134"/>
      <c r="Y62" s="134"/>
      <c r="Z62" s="134"/>
    </row>
    <row r="63" spans="1:26" ht="56">
      <c r="A63" s="134"/>
      <c r="B63" s="376" t="str">
        <f>+LEFT(C63,4)</f>
        <v>14.2</v>
      </c>
      <c r="C63" s="53" t="s">
        <v>474</v>
      </c>
      <c r="D63" s="521" t="s">
        <v>471</v>
      </c>
      <c r="E63" s="527" t="s">
        <v>674</v>
      </c>
      <c r="F63" s="524">
        <v>3</v>
      </c>
      <c r="G63" s="39">
        <v>1</v>
      </c>
      <c r="H63" s="230" t="s">
        <v>475</v>
      </c>
      <c r="I63" s="527" t="s">
        <v>476</v>
      </c>
      <c r="J63" s="556">
        <v>3</v>
      </c>
      <c r="K63" s="550" t="str">
        <f>+IF(OR(ISBLANK(F63),ISBLANK(J63)),"",IF(OR(AND(F63=1,J63=1),AND(F63=1,J63=2),AND(F63=1,J63=3)),"Deficiencia de control mayor (diseño y ejecución)",IF(OR(AND(F63=2,J63=2),AND(F63=3,J63=1),AND(F63=3,J63=2),AND(F63=2,J63=1)),"Deficiencia de control (diseño o ejecución)",IF(AND(F63=2,J63=3),"Oportunidad de mejora","Mantenimiento del control"))))</f>
        <v>Mantenimiento del control</v>
      </c>
      <c r="L63" s="327">
        <f>+IF(K63="",231,IF(K63="Deficiencia de control mayor (diseño y ejecución)",240,IF(K63="Deficiencia de control (diseño o ejecución)",260,IF(K63="Oportunidad de mejora",280,300))))</f>
        <v>300</v>
      </c>
      <c r="M63" s="432">
        <v>4.9854000000000003</v>
      </c>
      <c r="N63" s="432">
        <f>+L63+M63</f>
        <v>304.98540000000003</v>
      </c>
      <c r="O63" s="134"/>
      <c r="P63" s="134"/>
      <c r="Q63" s="134"/>
      <c r="R63" s="134"/>
      <c r="S63" s="134"/>
      <c r="T63" s="134"/>
      <c r="U63" s="134"/>
      <c r="V63" s="134"/>
      <c r="W63" s="134"/>
      <c r="X63" s="134"/>
      <c r="Y63" s="134"/>
      <c r="Z63" s="134"/>
    </row>
    <row r="64" spans="1:26" ht="42">
      <c r="A64" s="134"/>
      <c r="B64" s="377"/>
      <c r="C64" s="147"/>
      <c r="D64" s="522"/>
      <c r="E64" s="444"/>
      <c r="F64" s="525"/>
      <c r="G64" s="37">
        <v>2</v>
      </c>
      <c r="H64" s="231" t="s">
        <v>477</v>
      </c>
      <c r="I64" s="444"/>
      <c r="J64" s="554"/>
      <c r="K64" s="551"/>
      <c r="L64" s="324"/>
      <c r="M64" s="304"/>
      <c r="N64" s="304"/>
      <c r="O64" s="134"/>
      <c r="P64" s="134"/>
      <c r="Q64" s="134"/>
      <c r="R64" s="134"/>
      <c r="S64" s="134"/>
      <c r="T64" s="134"/>
      <c r="U64" s="134"/>
      <c r="V64" s="134"/>
      <c r="W64" s="134"/>
      <c r="X64" s="134"/>
      <c r="Y64" s="134"/>
      <c r="Z64" s="134"/>
    </row>
    <row r="65" spans="1:26" ht="51.75" customHeight="1">
      <c r="A65" s="134"/>
      <c r="B65" s="377"/>
      <c r="C65" s="147"/>
      <c r="D65" s="522"/>
      <c r="E65" s="444"/>
      <c r="F65" s="525"/>
      <c r="G65" s="37">
        <v>3</v>
      </c>
      <c r="H65" s="231" t="s">
        <v>478</v>
      </c>
      <c r="I65" s="444"/>
      <c r="J65" s="554"/>
      <c r="K65" s="551"/>
      <c r="L65" s="324"/>
      <c r="M65" s="304"/>
      <c r="N65" s="304"/>
      <c r="O65" s="134"/>
      <c r="P65" s="134"/>
      <c r="Q65" s="134"/>
      <c r="R65" s="134"/>
      <c r="S65" s="134"/>
      <c r="T65" s="134"/>
      <c r="U65" s="134"/>
      <c r="V65" s="134"/>
      <c r="W65" s="134"/>
      <c r="X65" s="134"/>
      <c r="Y65" s="134"/>
      <c r="Z65" s="134"/>
    </row>
    <row r="66" spans="1:26" ht="28">
      <c r="A66" s="134"/>
      <c r="B66" s="377"/>
      <c r="C66" s="147"/>
      <c r="D66" s="522"/>
      <c r="E66" s="444"/>
      <c r="F66" s="525"/>
      <c r="G66" s="37">
        <v>4</v>
      </c>
      <c r="H66" s="231" t="s">
        <v>479</v>
      </c>
      <c r="I66" s="444"/>
      <c r="J66" s="554"/>
      <c r="K66" s="551"/>
      <c r="L66" s="324"/>
      <c r="M66" s="304"/>
      <c r="N66" s="304"/>
      <c r="O66" s="134"/>
      <c r="P66" s="134"/>
      <c r="Q66" s="134"/>
      <c r="R66" s="134"/>
      <c r="S66" s="134"/>
      <c r="T66" s="134"/>
      <c r="U66" s="134"/>
      <c r="V66" s="134"/>
      <c r="W66" s="134"/>
      <c r="X66" s="134"/>
      <c r="Y66" s="134"/>
      <c r="Z66" s="134"/>
    </row>
    <row r="67" spans="1:26" ht="15.75" customHeight="1">
      <c r="A67" s="134"/>
      <c r="B67" s="377"/>
      <c r="C67" s="147"/>
      <c r="D67" s="522"/>
      <c r="E67" s="444"/>
      <c r="F67" s="525"/>
      <c r="G67" s="37">
        <v>5</v>
      </c>
      <c r="H67" s="246"/>
      <c r="I67" s="444"/>
      <c r="J67" s="554"/>
      <c r="K67" s="551"/>
      <c r="L67" s="324"/>
      <c r="M67" s="304"/>
      <c r="N67" s="304"/>
      <c r="O67" s="134"/>
      <c r="P67" s="134"/>
      <c r="Q67" s="134"/>
      <c r="R67" s="134"/>
      <c r="S67" s="134"/>
      <c r="T67" s="134"/>
      <c r="U67" s="134"/>
      <c r="V67" s="134"/>
      <c r="W67" s="134"/>
      <c r="X67" s="134"/>
      <c r="Y67" s="134"/>
      <c r="Z67" s="134"/>
    </row>
    <row r="68" spans="1:26" ht="15.75" customHeight="1">
      <c r="A68" s="134"/>
      <c r="B68" s="377"/>
      <c r="C68" s="147"/>
      <c r="D68" s="522"/>
      <c r="E68" s="444"/>
      <c r="F68" s="525"/>
      <c r="G68" s="37">
        <v>6</v>
      </c>
      <c r="H68" s="232"/>
      <c r="I68" s="444"/>
      <c r="J68" s="554"/>
      <c r="K68" s="551"/>
      <c r="L68" s="324"/>
      <c r="M68" s="304"/>
      <c r="N68" s="304"/>
      <c r="O68" s="134"/>
      <c r="P68" s="134"/>
      <c r="Q68" s="134"/>
      <c r="R68" s="134"/>
      <c r="S68" s="134"/>
      <c r="T68" s="134"/>
      <c r="U68" s="134"/>
      <c r="V68" s="134"/>
      <c r="W68" s="134"/>
      <c r="X68" s="134"/>
      <c r="Y68" s="134"/>
      <c r="Z68" s="134"/>
    </row>
    <row r="69" spans="1:26" ht="15.75" customHeight="1">
      <c r="A69" s="134"/>
      <c r="B69" s="377"/>
      <c r="C69" s="147"/>
      <c r="D69" s="522"/>
      <c r="E69" s="444"/>
      <c r="F69" s="525"/>
      <c r="G69" s="37">
        <v>7</v>
      </c>
      <c r="H69" s="232"/>
      <c r="I69" s="444"/>
      <c r="J69" s="554"/>
      <c r="K69" s="551"/>
      <c r="L69" s="324"/>
      <c r="M69" s="304"/>
      <c r="N69" s="304"/>
      <c r="O69" s="134"/>
      <c r="P69" s="134"/>
      <c r="Q69" s="134"/>
      <c r="R69" s="134"/>
      <c r="S69" s="134"/>
      <c r="T69" s="134"/>
      <c r="U69" s="134"/>
      <c r="V69" s="134"/>
      <c r="W69" s="134"/>
      <c r="X69" s="134"/>
      <c r="Y69" s="134"/>
      <c r="Z69" s="134"/>
    </row>
    <row r="70" spans="1:26" ht="14.5" thickBot="1">
      <c r="A70" s="134"/>
      <c r="B70" s="378"/>
      <c r="C70" s="52"/>
      <c r="D70" s="523"/>
      <c r="E70" s="445"/>
      <c r="F70" s="526"/>
      <c r="G70" s="38">
        <v>8</v>
      </c>
      <c r="H70" s="233"/>
      <c r="I70" s="445"/>
      <c r="J70" s="555"/>
      <c r="K70" s="552"/>
      <c r="L70" s="324"/>
      <c r="M70" s="304"/>
      <c r="N70" s="304"/>
      <c r="O70" s="134"/>
      <c r="P70" s="134"/>
      <c r="Q70" s="134"/>
      <c r="R70" s="134"/>
      <c r="S70" s="134"/>
      <c r="T70" s="134"/>
      <c r="U70" s="134"/>
      <c r="V70" s="134"/>
      <c r="W70" s="134"/>
      <c r="X70" s="134"/>
      <c r="Y70" s="134"/>
      <c r="Z70" s="134"/>
    </row>
    <row r="71" spans="1:26" ht="84">
      <c r="A71" s="134"/>
      <c r="B71" s="376" t="str">
        <f>+LEFT(C71,4)</f>
        <v>14.3</v>
      </c>
      <c r="C71" s="53" t="s">
        <v>480</v>
      </c>
      <c r="D71" s="521" t="s">
        <v>471</v>
      </c>
      <c r="E71" s="443" t="s">
        <v>764</v>
      </c>
      <c r="F71" s="524">
        <v>3</v>
      </c>
      <c r="G71" s="39">
        <v>1</v>
      </c>
      <c r="H71" s="230" t="s">
        <v>481</v>
      </c>
      <c r="I71" s="549" t="s">
        <v>897</v>
      </c>
      <c r="J71" s="524">
        <v>2</v>
      </c>
      <c r="K71" s="550" t="str">
        <f>+IF(OR(ISBLANK(F71),ISBLANK(J71)),"",IF(OR(AND(F71=1,J71=1),AND(F71=1,J71=2),AND(F71=1,J71=3)),"Deficiencia de control mayor (diseño y ejecución)",IF(OR(AND(F71=2,J71=2),AND(F71=3,J71=1),AND(F71=3,J71=2),AND(F71=2,J71=1)),"Deficiencia de control (diseño o ejecución)",IF(AND(F71=2,J71=3),"Oportunidad de mejora","Mantenimiento del control"))))</f>
        <v>Deficiencia de control (diseño o ejecución)</v>
      </c>
      <c r="L71" s="327">
        <f>+IF(K71="",231,IF(K71="Deficiencia de control mayor (diseño y ejecución)",240,IF(K71="Deficiencia de control (diseño o ejecución)",260,IF(K71="Oportunidad de mejora",280,300))))</f>
        <v>260</v>
      </c>
      <c r="M71" s="432">
        <v>5.0122999999999998</v>
      </c>
      <c r="N71" s="432">
        <f>+L71+M71</f>
        <v>265.01229999999998</v>
      </c>
      <c r="O71" s="134"/>
      <c r="P71" s="134"/>
      <c r="Q71" s="134"/>
      <c r="R71" s="134"/>
      <c r="S71" s="134"/>
      <c r="T71" s="134"/>
      <c r="U71" s="134"/>
      <c r="V71" s="134"/>
      <c r="W71" s="134"/>
      <c r="X71" s="134"/>
      <c r="Y71" s="134"/>
      <c r="Z71" s="134"/>
    </row>
    <row r="72" spans="1:26" ht="34.5" customHeight="1">
      <c r="A72" s="134"/>
      <c r="B72" s="377"/>
      <c r="C72" s="147"/>
      <c r="D72" s="522"/>
      <c r="E72" s="444"/>
      <c r="F72" s="525"/>
      <c r="G72" s="37">
        <v>2</v>
      </c>
      <c r="H72" s="265" t="s">
        <v>729</v>
      </c>
      <c r="I72" s="557"/>
      <c r="J72" s="525"/>
      <c r="K72" s="551"/>
      <c r="L72" s="324"/>
      <c r="M72" s="304"/>
      <c r="N72" s="304"/>
      <c r="O72" s="134"/>
      <c r="P72" s="134"/>
      <c r="Q72" s="134"/>
      <c r="R72" s="134"/>
      <c r="S72" s="134"/>
      <c r="T72" s="134"/>
      <c r="U72" s="134"/>
      <c r="V72" s="134"/>
      <c r="W72" s="134"/>
      <c r="X72" s="134"/>
      <c r="Y72" s="134"/>
      <c r="Z72" s="134"/>
    </row>
    <row r="73" spans="1:26" ht="50.5" customHeight="1">
      <c r="A73" s="134"/>
      <c r="B73" s="377"/>
      <c r="C73" s="147"/>
      <c r="D73" s="522"/>
      <c r="E73" s="444"/>
      <c r="F73" s="525"/>
      <c r="G73" s="37">
        <v>3</v>
      </c>
      <c r="H73" s="265" t="s">
        <v>765</v>
      </c>
      <c r="I73" s="557"/>
      <c r="J73" s="525"/>
      <c r="K73" s="551"/>
      <c r="L73" s="324"/>
      <c r="M73" s="304"/>
      <c r="N73" s="304"/>
      <c r="O73" s="134"/>
      <c r="P73" s="134"/>
      <c r="Q73" s="134"/>
      <c r="R73" s="134"/>
      <c r="S73" s="134"/>
      <c r="T73" s="134"/>
      <c r="U73" s="134"/>
      <c r="V73" s="134"/>
      <c r="W73" s="134"/>
      <c r="X73" s="134"/>
      <c r="Y73" s="134"/>
      <c r="Z73" s="134"/>
    </row>
    <row r="74" spans="1:26" ht="15.75" customHeight="1">
      <c r="A74" s="134"/>
      <c r="B74" s="377"/>
      <c r="C74" s="147"/>
      <c r="D74" s="522"/>
      <c r="E74" s="444"/>
      <c r="F74" s="525"/>
      <c r="G74" s="37">
        <v>4</v>
      </c>
      <c r="H74" s="265"/>
      <c r="I74" s="557"/>
      <c r="J74" s="525"/>
      <c r="K74" s="551"/>
      <c r="L74" s="324"/>
      <c r="M74" s="304"/>
      <c r="N74" s="304"/>
      <c r="O74" s="134"/>
      <c r="P74" s="134"/>
      <c r="Q74" s="134"/>
      <c r="R74" s="134"/>
      <c r="S74" s="134"/>
      <c r="T74" s="134"/>
      <c r="U74" s="134"/>
      <c r="V74" s="134"/>
      <c r="W74" s="134"/>
      <c r="X74" s="134"/>
      <c r="Y74" s="134"/>
      <c r="Z74" s="134"/>
    </row>
    <row r="75" spans="1:26" ht="15.75" customHeight="1">
      <c r="A75" s="134"/>
      <c r="B75" s="377"/>
      <c r="C75" s="147"/>
      <c r="D75" s="522"/>
      <c r="E75" s="444"/>
      <c r="F75" s="525"/>
      <c r="G75" s="37">
        <v>5</v>
      </c>
      <c r="H75" s="265"/>
      <c r="I75" s="557"/>
      <c r="J75" s="525"/>
      <c r="K75" s="551"/>
      <c r="L75" s="324"/>
      <c r="M75" s="304"/>
      <c r="N75" s="304"/>
      <c r="O75" s="134"/>
      <c r="P75" s="134"/>
      <c r="Q75" s="134"/>
      <c r="R75" s="134"/>
      <c r="S75" s="134"/>
      <c r="T75" s="134"/>
      <c r="U75" s="134"/>
      <c r="V75" s="134"/>
      <c r="W75" s="134"/>
      <c r="X75" s="134"/>
      <c r="Y75" s="134"/>
      <c r="Z75" s="134"/>
    </row>
    <row r="76" spans="1:26" ht="15.75" customHeight="1">
      <c r="A76" s="134"/>
      <c r="B76" s="377"/>
      <c r="C76" s="147"/>
      <c r="D76" s="522"/>
      <c r="E76" s="444"/>
      <c r="F76" s="525"/>
      <c r="G76" s="37">
        <v>6</v>
      </c>
      <c r="H76" s="265"/>
      <c r="I76" s="557"/>
      <c r="J76" s="525"/>
      <c r="K76" s="551"/>
      <c r="L76" s="324"/>
      <c r="M76" s="304"/>
      <c r="N76" s="304"/>
      <c r="O76" s="134"/>
      <c r="P76" s="134"/>
      <c r="Q76" s="134"/>
      <c r="R76" s="134"/>
      <c r="S76" s="134"/>
      <c r="T76" s="134"/>
      <c r="U76" s="134"/>
      <c r="V76" s="134"/>
      <c r="W76" s="134"/>
      <c r="X76" s="134"/>
      <c r="Y76" s="134"/>
      <c r="Z76" s="134"/>
    </row>
    <row r="77" spans="1:26" ht="15.75" customHeight="1">
      <c r="A77" s="134"/>
      <c r="B77" s="377"/>
      <c r="C77" s="147"/>
      <c r="D77" s="522"/>
      <c r="E77" s="444"/>
      <c r="F77" s="525"/>
      <c r="G77" s="37">
        <v>7</v>
      </c>
      <c r="H77" s="232"/>
      <c r="I77" s="557"/>
      <c r="J77" s="525"/>
      <c r="K77" s="551"/>
      <c r="L77" s="324"/>
      <c r="M77" s="304"/>
      <c r="N77" s="304"/>
      <c r="O77" s="134"/>
      <c r="P77" s="134"/>
      <c r="Q77" s="134"/>
      <c r="R77" s="134"/>
      <c r="S77" s="134"/>
      <c r="T77" s="134"/>
      <c r="U77" s="134"/>
      <c r="V77" s="134"/>
      <c r="W77" s="134"/>
      <c r="X77" s="134"/>
      <c r="Y77" s="134"/>
      <c r="Z77" s="134"/>
    </row>
    <row r="78" spans="1:26" ht="21.65" customHeight="1" thickBot="1">
      <c r="A78" s="134"/>
      <c r="B78" s="378"/>
      <c r="C78" s="52"/>
      <c r="D78" s="523"/>
      <c r="E78" s="445"/>
      <c r="F78" s="526"/>
      <c r="G78" s="38">
        <v>8</v>
      </c>
      <c r="H78" s="233"/>
      <c r="I78" s="558"/>
      <c r="J78" s="526"/>
      <c r="K78" s="552"/>
      <c r="L78" s="324"/>
      <c r="M78" s="304"/>
      <c r="N78" s="304"/>
      <c r="O78" s="134"/>
      <c r="P78" s="134"/>
      <c r="Q78" s="134"/>
      <c r="R78" s="134"/>
      <c r="S78" s="134"/>
      <c r="T78" s="134"/>
      <c r="U78" s="134"/>
      <c r="V78" s="134"/>
      <c r="W78" s="134"/>
      <c r="X78" s="134"/>
      <c r="Y78" s="134"/>
      <c r="Z78" s="134"/>
    </row>
    <row r="79" spans="1:26" ht="42">
      <c r="A79" s="134"/>
      <c r="B79" s="376" t="str">
        <f>+LEFT(C79,4)</f>
        <v>14.4</v>
      </c>
      <c r="C79" s="53" t="s">
        <v>482</v>
      </c>
      <c r="D79" s="521" t="s">
        <v>471</v>
      </c>
      <c r="E79" s="443" t="s">
        <v>808</v>
      </c>
      <c r="F79" s="524">
        <v>3</v>
      </c>
      <c r="G79" s="39">
        <v>1</v>
      </c>
      <c r="H79" s="230" t="s">
        <v>483</v>
      </c>
      <c r="I79" s="443" t="s">
        <v>864</v>
      </c>
      <c r="J79" s="524">
        <v>2</v>
      </c>
      <c r="K79" s="550" t="str">
        <f>+IF(OR(ISBLANK(F79),ISBLANK(J79)),"",IF(OR(AND(F79=1,J79=1),AND(F79=1,J79=2),AND(F79=1,J79=3)),"Deficiencia de control mayor (diseño y ejecución)",IF(OR(AND(F79=2,J79=2),AND(F79=3,J79=1),AND(F79=3,J79=2),AND(F79=2,J79=1)),"Deficiencia de control (diseño o ejecución)",IF(AND(F79=2,J79=3),"Oportunidad de mejora","Mantenimiento del control"))))</f>
        <v>Deficiencia de control (diseño o ejecución)</v>
      </c>
      <c r="L79" s="327">
        <f>+IF(K79="",231,IF(K79="Deficiencia de control mayor (diseño y ejecución)",240,IF(K79="Deficiencia de control (diseño o ejecución)",260,IF(K79="Oportunidad de mejora",280,300))))</f>
        <v>260</v>
      </c>
      <c r="M79" s="432">
        <v>5.1235999999999997</v>
      </c>
      <c r="N79" s="432">
        <f>+L79+M79</f>
        <v>265.12360000000001</v>
      </c>
      <c r="O79" s="134"/>
      <c r="P79" s="134"/>
      <c r="Q79" s="134"/>
      <c r="R79" s="134"/>
      <c r="S79" s="134"/>
      <c r="T79" s="134"/>
      <c r="U79" s="134"/>
      <c r="V79" s="134"/>
      <c r="W79" s="134"/>
      <c r="X79" s="134"/>
      <c r="Y79" s="134"/>
      <c r="Z79" s="134"/>
    </row>
    <row r="80" spans="1:26" ht="28">
      <c r="A80" s="134"/>
      <c r="B80" s="377"/>
      <c r="C80" s="147"/>
      <c r="D80" s="522"/>
      <c r="E80" s="444"/>
      <c r="F80" s="525"/>
      <c r="G80" s="37">
        <v>2</v>
      </c>
      <c r="H80" s="231" t="s">
        <v>730</v>
      </c>
      <c r="I80" s="444"/>
      <c r="J80" s="568"/>
      <c r="K80" s="551"/>
      <c r="L80" s="324"/>
      <c r="M80" s="304"/>
      <c r="N80" s="304"/>
      <c r="O80" s="134"/>
      <c r="P80" s="134"/>
      <c r="Q80" s="134"/>
      <c r="R80" s="134"/>
      <c r="S80" s="134"/>
      <c r="T80" s="134"/>
      <c r="U80" s="134"/>
      <c r="V80" s="134"/>
      <c r="W80" s="134"/>
      <c r="X80" s="134"/>
      <c r="Y80" s="134"/>
      <c r="Z80" s="134"/>
    </row>
    <row r="81" spans="1:26" ht="28">
      <c r="A81" s="134"/>
      <c r="B81" s="377"/>
      <c r="C81" s="147"/>
      <c r="D81" s="522"/>
      <c r="E81" s="444"/>
      <c r="F81" s="525"/>
      <c r="G81" s="37">
        <v>3</v>
      </c>
      <c r="H81" s="231" t="s">
        <v>484</v>
      </c>
      <c r="I81" s="444"/>
      <c r="J81" s="568"/>
      <c r="K81" s="551"/>
      <c r="L81" s="324"/>
      <c r="M81" s="304"/>
      <c r="N81" s="304"/>
      <c r="O81" s="134"/>
      <c r="P81" s="134"/>
      <c r="Q81" s="134"/>
      <c r="R81" s="134"/>
      <c r="S81" s="134"/>
      <c r="T81" s="134"/>
      <c r="U81" s="134"/>
      <c r="V81" s="134"/>
      <c r="W81" s="134"/>
      <c r="X81" s="134"/>
      <c r="Y81" s="134"/>
      <c r="Z81" s="134"/>
    </row>
    <row r="82" spans="1:26" ht="42">
      <c r="A82" s="134"/>
      <c r="B82" s="377"/>
      <c r="C82" s="147"/>
      <c r="D82" s="522"/>
      <c r="E82" s="444"/>
      <c r="F82" s="525"/>
      <c r="G82" s="37">
        <v>4</v>
      </c>
      <c r="H82" s="239" t="s">
        <v>807</v>
      </c>
      <c r="I82" s="444"/>
      <c r="J82" s="568"/>
      <c r="K82" s="551"/>
      <c r="L82" s="324"/>
      <c r="M82" s="304"/>
      <c r="N82" s="304"/>
      <c r="O82" s="134"/>
      <c r="P82" s="134"/>
      <c r="Q82" s="134"/>
      <c r="R82" s="134"/>
      <c r="S82" s="134"/>
      <c r="T82" s="134"/>
      <c r="U82" s="134"/>
      <c r="V82" s="134"/>
      <c r="W82" s="134"/>
      <c r="X82" s="134"/>
      <c r="Y82" s="134"/>
      <c r="Z82" s="134"/>
    </row>
    <row r="83" spans="1:26" ht="15.75" customHeight="1">
      <c r="A83" s="134"/>
      <c r="B83" s="377"/>
      <c r="C83" s="147"/>
      <c r="D83" s="522"/>
      <c r="E83" s="444"/>
      <c r="F83" s="525"/>
      <c r="G83" s="37">
        <v>5</v>
      </c>
      <c r="H83" s="232"/>
      <c r="I83" s="444"/>
      <c r="J83" s="568"/>
      <c r="K83" s="551"/>
      <c r="L83" s="324"/>
      <c r="M83" s="304"/>
      <c r="N83" s="304"/>
      <c r="O83" s="134"/>
      <c r="P83" s="134"/>
      <c r="Q83" s="134"/>
      <c r="R83" s="134"/>
      <c r="S83" s="134"/>
      <c r="T83" s="134"/>
      <c r="U83" s="134"/>
      <c r="V83" s="134"/>
      <c r="W83" s="134"/>
      <c r="X83" s="134"/>
      <c r="Y83" s="134"/>
      <c r="Z83" s="134"/>
    </row>
    <row r="84" spans="1:26" ht="15.75" customHeight="1">
      <c r="A84" s="134"/>
      <c r="B84" s="377"/>
      <c r="C84" s="147"/>
      <c r="D84" s="522"/>
      <c r="E84" s="444"/>
      <c r="F84" s="525"/>
      <c r="G84" s="37">
        <v>6</v>
      </c>
      <c r="H84" s="232"/>
      <c r="I84" s="444"/>
      <c r="J84" s="568"/>
      <c r="K84" s="551"/>
      <c r="L84" s="324"/>
      <c r="M84" s="304"/>
      <c r="N84" s="304"/>
      <c r="O84" s="134"/>
      <c r="P84" s="134"/>
      <c r="Q84" s="134"/>
      <c r="R84" s="134"/>
      <c r="S84" s="134"/>
      <c r="T84" s="134"/>
      <c r="U84" s="134"/>
      <c r="V84" s="134"/>
      <c r="W84" s="134"/>
      <c r="X84" s="134"/>
      <c r="Y84" s="134"/>
      <c r="Z84" s="134"/>
    </row>
    <row r="85" spans="1:26" ht="15.75" customHeight="1">
      <c r="A85" s="134"/>
      <c r="B85" s="377"/>
      <c r="C85" s="147"/>
      <c r="D85" s="522"/>
      <c r="E85" s="444"/>
      <c r="F85" s="525"/>
      <c r="G85" s="37">
        <v>7</v>
      </c>
      <c r="H85" s="232"/>
      <c r="I85" s="444"/>
      <c r="J85" s="568"/>
      <c r="K85" s="551"/>
      <c r="L85" s="324"/>
      <c r="M85" s="304"/>
      <c r="N85" s="304"/>
      <c r="O85" s="134"/>
      <c r="P85" s="134"/>
      <c r="Q85" s="134"/>
      <c r="R85" s="134"/>
      <c r="S85" s="134"/>
      <c r="T85" s="134"/>
      <c r="U85" s="134"/>
      <c r="V85" s="134"/>
      <c r="W85" s="134"/>
      <c r="X85" s="134"/>
      <c r="Y85" s="134"/>
      <c r="Z85" s="134"/>
    </row>
    <row r="86" spans="1:26" ht="15.75" customHeight="1" thickBot="1">
      <c r="A86" s="134"/>
      <c r="B86" s="378"/>
      <c r="C86" s="52"/>
      <c r="D86" s="523"/>
      <c r="E86" s="445"/>
      <c r="F86" s="526"/>
      <c r="G86" s="38">
        <v>8</v>
      </c>
      <c r="H86" s="233"/>
      <c r="I86" s="445"/>
      <c r="J86" s="569"/>
      <c r="K86" s="552"/>
      <c r="L86" s="324"/>
      <c r="M86" s="304"/>
      <c r="N86" s="304"/>
      <c r="O86" s="134"/>
      <c r="P86" s="134"/>
      <c r="Q86" s="134"/>
      <c r="R86" s="134"/>
      <c r="S86" s="134"/>
      <c r="T86" s="134"/>
      <c r="U86" s="134"/>
      <c r="V86" s="134"/>
      <c r="W86" s="134"/>
      <c r="X86" s="134"/>
      <c r="Y86" s="134"/>
      <c r="Z86" s="134"/>
    </row>
    <row r="87" spans="1:26" ht="12.75" customHeight="1">
      <c r="A87" s="134"/>
      <c r="B87" s="517"/>
      <c r="C87" s="146" t="s">
        <v>485</v>
      </c>
      <c r="D87" s="531" t="s">
        <v>8</v>
      </c>
      <c r="E87" s="518" t="s">
        <v>736</v>
      </c>
      <c r="F87" s="520" t="s">
        <v>238</v>
      </c>
      <c r="G87" s="542" t="s">
        <v>115</v>
      </c>
      <c r="H87" s="543"/>
      <c r="I87" s="544"/>
      <c r="J87" s="520" t="s">
        <v>239</v>
      </c>
      <c r="K87" s="540" t="s">
        <v>149</v>
      </c>
      <c r="L87" s="429"/>
      <c r="M87" s="429"/>
      <c r="N87" s="429"/>
      <c r="O87" s="134"/>
      <c r="P87" s="134"/>
      <c r="Q87" s="134"/>
      <c r="R87" s="134"/>
      <c r="S87" s="134"/>
      <c r="T87" s="134"/>
      <c r="U87" s="134"/>
      <c r="V87" s="134"/>
      <c r="W87" s="134"/>
      <c r="X87" s="134"/>
      <c r="Y87" s="134"/>
      <c r="Z87" s="134"/>
    </row>
    <row r="88" spans="1:26" ht="15" customHeight="1">
      <c r="A88" s="134"/>
      <c r="B88" s="515"/>
      <c r="C88" s="51"/>
      <c r="D88" s="515"/>
      <c r="E88" s="515"/>
      <c r="F88" s="515"/>
      <c r="G88" s="545"/>
      <c r="H88" s="546"/>
      <c r="I88" s="547"/>
      <c r="J88" s="515"/>
      <c r="K88" s="541"/>
      <c r="L88" s="304"/>
      <c r="M88" s="304"/>
      <c r="N88" s="304"/>
      <c r="O88" s="134"/>
      <c r="P88" s="134"/>
      <c r="Q88" s="134"/>
      <c r="R88" s="134"/>
      <c r="S88" s="134"/>
      <c r="T88" s="134"/>
      <c r="U88" s="134"/>
      <c r="V88" s="134"/>
      <c r="W88" s="134"/>
      <c r="X88" s="134"/>
      <c r="Y88" s="134"/>
      <c r="Z88" s="134"/>
    </row>
    <row r="89" spans="1:26" ht="27.75" customHeight="1">
      <c r="A89" s="134"/>
      <c r="B89" s="515"/>
      <c r="C89" s="51"/>
      <c r="D89" s="515"/>
      <c r="E89" s="515"/>
      <c r="F89" s="515"/>
      <c r="G89" s="548" t="s">
        <v>13</v>
      </c>
      <c r="H89" s="531" t="s">
        <v>15</v>
      </c>
      <c r="I89" s="531" t="s">
        <v>257</v>
      </c>
      <c r="J89" s="515"/>
      <c r="K89" s="541"/>
      <c r="L89" s="304"/>
      <c r="M89" s="304"/>
      <c r="N89" s="304"/>
      <c r="O89" s="134"/>
      <c r="P89" s="134"/>
      <c r="Q89" s="134"/>
      <c r="R89" s="134"/>
      <c r="S89" s="134"/>
      <c r="T89" s="134"/>
      <c r="U89" s="134"/>
      <c r="V89" s="134"/>
      <c r="W89" s="134"/>
      <c r="X89" s="134"/>
      <c r="Y89" s="134"/>
      <c r="Z89" s="134"/>
    </row>
    <row r="90" spans="1:26" ht="72" customHeight="1" thickBot="1">
      <c r="A90" s="134"/>
      <c r="B90" s="516"/>
      <c r="C90" s="51"/>
      <c r="D90" s="516"/>
      <c r="E90" s="519"/>
      <c r="F90" s="516"/>
      <c r="G90" s="516"/>
      <c r="H90" s="516"/>
      <c r="I90" s="516"/>
      <c r="J90" s="516"/>
      <c r="K90" s="541"/>
      <c r="L90" s="304"/>
      <c r="M90" s="304"/>
      <c r="N90" s="304"/>
      <c r="O90" s="134"/>
      <c r="P90" s="134"/>
      <c r="Q90" s="134"/>
      <c r="R90" s="134"/>
      <c r="S90" s="134"/>
      <c r="T90" s="134"/>
      <c r="U90" s="134"/>
      <c r="V90" s="134"/>
      <c r="W90" s="134"/>
      <c r="X90" s="134"/>
      <c r="Y90" s="134"/>
      <c r="Z90" s="134"/>
    </row>
    <row r="91" spans="1:26" ht="115.5" customHeight="1">
      <c r="A91" s="134"/>
      <c r="B91" s="376" t="str">
        <f>+LEFT(C91,4)</f>
        <v>15.1</v>
      </c>
      <c r="C91" s="560" t="s">
        <v>486</v>
      </c>
      <c r="D91" s="521" t="s">
        <v>487</v>
      </c>
      <c r="E91" s="443" t="s">
        <v>737</v>
      </c>
      <c r="F91" s="524">
        <v>3</v>
      </c>
      <c r="G91" s="39">
        <v>1</v>
      </c>
      <c r="H91" s="230" t="s">
        <v>488</v>
      </c>
      <c r="I91" s="527" t="s">
        <v>809</v>
      </c>
      <c r="J91" s="524">
        <v>3</v>
      </c>
      <c r="K91" s="550" t="str">
        <f>+IF(OR(ISBLANK(F91),ISBLANK(J91)),"",IF(OR(AND(F91=1,J91=1),AND(F91=1,J91=2),AND(F91=1,J91=3)),"Deficiencia de control mayor (diseño y ejecución)",IF(OR(AND(F91=2,J91=2),AND(F91=3,J91=1),AND(F91=3,J91=2),AND(F91=2,J91=1)),"Deficiencia de control (diseño o ejecución)",IF(AND(F91=2,J91=3),"Oportunidad de mejora","Mantenimiento del control"))))</f>
        <v>Mantenimiento del control</v>
      </c>
      <c r="L91" s="327">
        <f>+IF(K91="",231,IF(K91="Deficiencia de control mayor (diseño y ejecución)",240,IF(K91="Deficiencia de control (diseño o ejecución)",260,IF(K91="Oportunidad de mejora",280,300))))</f>
        <v>300</v>
      </c>
      <c r="M91" s="432">
        <v>5.2369000000000003</v>
      </c>
      <c r="N91" s="432">
        <f>+L91+M91</f>
        <v>305.23689999999999</v>
      </c>
      <c r="O91" s="134"/>
      <c r="P91" s="134"/>
      <c r="Q91" s="134"/>
      <c r="R91" s="134"/>
      <c r="S91" s="134"/>
      <c r="T91" s="134"/>
      <c r="U91" s="134"/>
      <c r="V91" s="134"/>
      <c r="W91" s="134"/>
      <c r="X91" s="134"/>
      <c r="Y91" s="134"/>
      <c r="Z91" s="134"/>
    </row>
    <row r="92" spans="1:26" ht="87.75" customHeight="1">
      <c r="A92" s="134"/>
      <c r="B92" s="377"/>
      <c r="C92" s="538"/>
      <c r="D92" s="522"/>
      <c r="E92" s="444"/>
      <c r="F92" s="525"/>
      <c r="G92" s="37">
        <v>2</v>
      </c>
      <c r="H92" s="239" t="s">
        <v>675</v>
      </c>
      <c r="I92" s="444"/>
      <c r="J92" s="525"/>
      <c r="K92" s="551"/>
      <c r="L92" s="324"/>
      <c r="M92" s="304"/>
      <c r="N92" s="304"/>
      <c r="O92" s="134"/>
      <c r="P92" s="134"/>
      <c r="Q92" s="134"/>
      <c r="R92" s="134"/>
      <c r="S92" s="134"/>
      <c r="T92" s="134"/>
      <c r="U92" s="134"/>
      <c r="V92" s="134"/>
      <c r="W92" s="134"/>
      <c r="X92" s="134"/>
      <c r="Y92" s="134"/>
      <c r="Z92" s="134"/>
    </row>
    <row r="93" spans="1:26" ht="60" customHeight="1">
      <c r="A93" s="134"/>
      <c r="B93" s="377"/>
      <c r="C93" s="538"/>
      <c r="D93" s="522"/>
      <c r="E93" s="444"/>
      <c r="F93" s="525"/>
      <c r="G93" s="37">
        <v>3</v>
      </c>
      <c r="H93" s="239" t="s">
        <v>710</v>
      </c>
      <c r="I93" s="444"/>
      <c r="J93" s="525"/>
      <c r="K93" s="551"/>
      <c r="L93" s="324"/>
      <c r="M93" s="304"/>
      <c r="N93" s="304"/>
      <c r="O93" s="134"/>
      <c r="P93" s="134"/>
      <c r="Q93" s="134"/>
      <c r="R93" s="134"/>
      <c r="S93" s="134"/>
      <c r="T93" s="134"/>
      <c r="U93" s="134"/>
      <c r="V93" s="134"/>
      <c r="W93" s="134"/>
      <c r="X93" s="134"/>
      <c r="Y93" s="134"/>
      <c r="Z93" s="134"/>
    </row>
    <row r="94" spans="1:26" ht="15.75" customHeight="1">
      <c r="A94" s="134"/>
      <c r="B94" s="377"/>
      <c r="C94" s="538"/>
      <c r="D94" s="522"/>
      <c r="E94" s="444"/>
      <c r="F94" s="525"/>
      <c r="G94" s="37">
        <v>4</v>
      </c>
      <c r="H94" s="232"/>
      <c r="I94" s="444"/>
      <c r="J94" s="525"/>
      <c r="K94" s="551"/>
      <c r="L94" s="324"/>
      <c r="M94" s="304"/>
      <c r="N94" s="304"/>
      <c r="O94" s="134"/>
      <c r="P94" s="134"/>
      <c r="Q94" s="134"/>
      <c r="R94" s="134"/>
      <c r="S94" s="134"/>
      <c r="T94" s="134"/>
      <c r="U94" s="134"/>
      <c r="V94" s="134"/>
      <c r="W94" s="134"/>
      <c r="X94" s="134"/>
      <c r="Y94" s="134"/>
      <c r="Z94" s="134"/>
    </row>
    <row r="95" spans="1:26" ht="15.75" customHeight="1">
      <c r="A95" s="134"/>
      <c r="B95" s="377"/>
      <c r="C95" s="538"/>
      <c r="D95" s="522"/>
      <c r="E95" s="444"/>
      <c r="F95" s="525"/>
      <c r="G95" s="37">
        <v>5</v>
      </c>
      <c r="H95" s="232"/>
      <c r="I95" s="444"/>
      <c r="J95" s="525"/>
      <c r="K95" s="551"/>
      <c r="L95" s="324"/>
      <c r="M95" s="304"/>
      <c r="N95" s="304"/>
      <c r="O95" s="134"/>
      <c r="P95" s="134"/>
      <c r="Q95" s="134"/>
      <c r="R95" s="134"/>
      <c r="S95" s="134"/>
      <c r="T95" s="134"/>
      <c r="U95" s="134"/>
      <c r="V95" s="134"/>
      <c r="W95" s="134"/>
      <c r="X95" s="134"/>
      <c r="Y95" s="134"/>
      <c r="Z95" s="134"/>
    </row>
    <row r="96" spans="1:26" ht="15.75" customHeight="1">
      <c r="A96" s="134"/>
      <c r="B96" s="377"/>
      <c r="C96" s="538"/>
      <c r="D96" s="522"/>
      <c r="E96" s="444"/>
      <c r="F96" s="525"/>
      <c r="G96" s="37">
        <v>6</v>
      </c>
      <c r="H96" s="232"/>
      <c r="I96" s="444"/>
      <c r="J96" s="525"/>
      <c r="K96" s="551"/>
      <c r="L96" s="324"/>
      <c r="M96" s="304"/>
      <c r="N96" s="304"/>
      <c r="O96" s="134"/>
      <c r="P96" s="134"/>
      <c r="Q96" s="134"/>
      <c r="R96" s="134"/>
      <c r="S96" s="134"/>
      <c r="T96" s="134"/>
      <c r="U96" s="134"/>
      <c r="V96" s="134"/>
      <c r="W96" s="134"/>
      <c r="X96" s="134"/>
      <c r="Y96" s="134"/>
      <c r="Z96" s="134"/>
    </row>
    <row r="97" spans="1:26" ht="15.75" customHeight="1">
      <c r="A97" s="134"/>
      <c r="B97" s="377"/>
      <c r="C97" s="538"/>
      <c r="D97" s="522"/>
      <c r="E97" s="444"/>
      <c r="F97" s="525"/>
      <c r="G97" s="37">
        <v>7</v>
      </c>
      <c r="H97" s="232"/>
      <c r="I97" s="444"/>
      <c r="J97" s="525"/>
      <c r="K97" s="551"/>
      <c r="L97" s="324"/>
      <c r="M97" s="304"/>
      <c r="N97" s="304"/>
      <c r="O97" s="134"/>
      <c r="P97" s="134"/>
      <c r="Q97" s="134"/>
      <c r="R97" s="134"/>
      <c r="S97" s="134"/>
      <c r="T97" s="134"/>
      <c r="U97" s="134"/>
      <c r="V97" s="134"/>
      <c r="W97" s="134"/>
      <c r="X97" s="134"/>
      <c r="Y97" s="134"/>
      <c r="Z97" s="134"/>
    </row>
    <row r="98" spans="1:26" ht="16.5" customHeight="1" thickBot="1">
      <c r="A98" s="134"/>
      <c r="B98" s="378"/>
      <c r="C98" s="539"/>
      <c r="D98" s="523"/>
      <c r="E98" s="445"/>
      <c r="F98" s="526"/>
      <c r="G98" s="38">
        <v>8</v>
      </c>
      <c r="H98" s="233"/>
      <c r="I98" s="445"/>
      <c r="J98" s="526"/>
      <c r="K98" s="552"/>
      <c r="L98" s="324"/>
      <c r="M98" s="304"/>
      <c r="N98" s="304"/>
      <c r="O98" s="134"/>
      <c r="P98" s="134"/>
      <c r="Q98" s="134"/>
      <c r="R98" s="134"/>
      <c r="S98" s="134"/>
      <c r="T98" s="134"/>
      <c r="U98" s="134"/>
      <c r="V98" s="134"/>
      <c r="W98" s="134"/>
      <c r="X98" s="134"/>
      <c r="Y98" s="134"/>
      <c r="Z98" s="134"/>
    </row>
    <row r="99" spans="1:26" ht="112.5" customHeight="1">
      <c r="A99" s="134"/>
      <c r="B99" s="376" t="str">
        <f>+LEFT(C99,4)</f>
        <v>15.2</v>
      </c>
      <c r="C99" s="537" t="s">
        <v>489</v>
      </c>
      <c r="D99" s="521" t="s">
        <v>490</v>
      </c>
      <c r="E99" s="482" t="s">
        <v>810</v>
      </c>
      <c r="F99" s="524">
        <v>3</v>
      </c>
      <c r="G99" s="39">
        <v>1</v>
      </c>
      <c r="H99" s="230" t="s">
        <v>491</v>
      </c>
      <c r="I99" s="527" t="s">
        <v>811</v>
      </c>
      <c r="J99" s="524">
        <v>3</v>
      </c>
      <c r="K99" s="550" t="str">
        <f>+IF(OR(ISBLANK(F99),ISBLANK(J99)),"",IF(OR(AND(F99=1,J99=1),AND(F99=1,J99=2),AND(F99=1,J99=3)),"Deficiencia de control mayor (diseño y ejecución)",IF(OR(AND(F99=2,J99=2),AND(F99=3,J99=1),AND(F99=3,J99=2),AND(F99=2,J99=1)),"Deficiencia de control (diseño o ejecución)",IF(AND(F99=2,J99=3),"Oportunidad de mejora","Mantenimiento del control"))))</f>
        <v>Mantenimiento del control</v>
      </c>
      <c r="L99" s="327">
        <f>+IF(K99="",231,IF(K99="Deficiencia de control mayor (diseño y ejecución)",240,IF(K99="Deficiencia de control (diseño o ejecución)",260,IF(K99="Oportunidad de mejora",280,300))))</f>
        <v>300</v>
      </c>
      <c r="M99" s="432">
        <v>5.3654000000000002</v>
      </c>
      <c r="N99" s="432">
        <f>+L99+M99</f>
        <v>305.36540000000002</v>
      </c>
      <c r="O99" s="134"/>
      <c r="P99" s="134"/>
      <c r="Q99" s="134"/>
      <c r="R99" s="134"/>
      <c r="S99" s="134"/>
      <c r="T99" s="134"/>
      <c r="U99" s="134"/>
      <c r="V99" s="134"/>
      <c r="W99" s="134"/>
      <c r="X99" s="134"/>
      <c r="Y99" s="134"/>
      <c r="Z99" s="134"/>
    </row>
    <row r="100" spans="1:26" ht="73.5" customHeight="1">
      <c r="A100" s="134"/>
      <c r="B100" s="377"/>
      <c r="C100" s="538"/>
      <c r="D100" s="522"/>
      <c r="E100" s="444"/>
      <c r="F100" s="525"/>
      <c r="G100" s="37">
        <v>2</v>
      </c>
      <c r="H100" s="231" t="s">
        <v>492</v>
      </c>
      <c r="I100" s="444"/>
      <c r="J100" s="525"/>
      <c r="K100" s="551"/>
      <c r="L100" s="324"/>
      <c r="M100" s="304"/>
      <c r="N100" s="304"/>
      <c r="O100" s="134"/>
      <c r="P100" s="134"/>
      <c r="Q100" s="134"/>
      <c r="R100" s="134"/>
      <c r="S100" s="134"/>
      <c r="T100" s="134"/>
      <c r="U100" s="134"/>
      <c r="V100" s="134"/>
      <c r="W100" s="134"/>
      <c r="X100" s="134"/>
      <c r="Y100" s="134"/>
      <c r="Z100" s="134"/>
    </row>
    <row r="101" spans="1:26" ht="44.25" customHeight="1">
      <c r="A101" s="134"/>
      <c r="B101" s="377"/>
      <c r="C101" s="538"/>
      <c r="D101" s="522"/>
      <c r="E101" s="444"/>
      <c r="F101" s="525"/>
      <c r="G101" s="37">
        <v>3</v>
      </c>
      <c r="H101" s="231" t="s">
        <v>493</v>
      </c>
      <c r="I101" s="444"/>
      <c r="J101" s="525"/>
      <c r="K101" s="551"/>
      <c r="L101" s="324"/>
      <c r="M101" s="304"/>
      <c r="N101" s="304"/>
      <c r="O101" s="134"/>
      <c r="P101" s="134"/>
      <c r="Q101" s="134"/>
      <c r="R101" s="134"/>
      <c r="S101" s="134"/>
      <c r="T101" s="134"/>
      <c r="U101" s="134"/>
      <c r="V101" s="134"/>
      <c r="W101" s="134"/>
      <c r="X101" s="134"/>
      <c r="Y101" s="134"/>
      <c r="Z101" s="134"/>
    </row>
    <row r="102" spans="1:26" ht="38.25" customHeight="1">
      <c r="A102" s="134"/>
      <c r="B102" s="377"/>
      <c r="C102" s="538"/>
      <c r="D102" s="522"/>
      <c r="E102" s="444"/>
      <c r="F102" s="525"/>
      <c r="G102" s="37">
        <v>4</v>
      </c>
      <c r="H102" s="239" t="s">
        <v>676</v>
      </c>
      <c r="I102" s="444"/>
      <c r="J102" s="525"/>
      <c r="K102" s="551"/>
      <c r="L102" s="324"/>
      <c r="M102" s="304"/>
      <c r="N102" s="304"/>
      <c r="O102" s="134"/>
      <c r="P102" s="134"/>
      <c r="Q102" s="134"/>
      <c r="R102" s="134"/>
      <c r="S102" s="134"/>
      <c r="T102" s="134"/>
      <c r="U102" s="134"/>
      <c r="V102" s="134"/>
      <c r="W102" s="134"/>
      <c r="X102" s="134"/>
      <c r="Y102" s="134"/>
      <c r="Z102" s="134"/>
    </row>
    <row r="103" spans="1:26" ht="15.75" customHeight="1">
      <c r="A103" s="134"/>
      <c r="B103" s="377"/>
      <c r="C103" s="538"/>
      <c r="D103" s="522"/>
      <c r="E103" s="444"/>
      <c r="F103" s="525"/>
      <c r="G103" s="37">
        <v>5</v>
      </c>
      <c r="H103" s="232"/>
      <c r="I103" s="444"/>
      <c r="J103" s="525"/>
      <c r="K103" s="551"/>
      <c r="L103" s="324"/>
      <c r="M103" s="304"/>
      <c r="N103" s="304"/>
      <c r="O103" s="134"/>
      <c r="P103" s="134"/>
      <c r="Q103" s="134"/>
      <c r="R103" s="134"/>
      <c r="S103" s="134"/>
      <c r="T103" s="134"/>
      <c r="U103" s="134"/>
      <c r="V103" s="134"/>
      <c r="W103" s="134"/>
      <c r="X103" s="134"/>
      <c r="Y103" s="134"/>
      <c r="Z103" s="134"/>
    </row>
    <row r="104" spans="1:26" ht="15.75" customHeight="1">
      <c r="A104" s="134"/>
      <c r="B104" s="377"/>
      <c r="C104" s="538"/>
      <c r="D104" s="522"/>
      <c r="E104" s="444"/>
      <c r="F104" s="525"/>
      <c r="G104" s="37">
        <v>6</v>
      </c>
      <c r="H104" s="232"/>
      <c r="I104" s="444"/>
      <c r="J104" s="525"/>
      <c r="K104" s="551"/>
      <c r="L104" s="324"/>
      <c r="M104" s="304"/>
      <c r="N104" s="304"/>
      <c r="O104" s="134"/>
      <c r="P104" s="134"/>
      <c r="Q104" s="134"/>
      <c r="R104" s="134"/>
      <c r="S104" s="134"/>
      <c r="T104" s="134"/>
      <c r="U104" s="134"/>
      <c r="V104" s="134"/>
      <c r="W104" s="134"/>
      <c r="X104" s="134"/>
      <c r="Y104" s="134"/>
      <c r="Z104" s="134"/>
    </row>
    <row r="105" spans="1:26" ht="15.75" customHeight="1">
      <c r="A105" s="134"/>
      <c r="B105" s="377"/>
      <c r="C105" s="538"/>
      <c r="D105" s="522"/>
      <c r="E105" s="444"/>
      <c r="F105" s="525"/>
      <c r="G105" s="37">
        <v>7</v>
      </c>
      <c r="H105" s="232"/>
      <c r="I105" s="444"/>
      <c r="J105" s="525"/>
      <c r="K105" s="551"/>
      <c r="L105" s="324"/>
      <c r="M105" s="304"/>
      <c r="N105" s="304"/>
      <c r="O105" s="134"/>
      <c r="P105" s="134"/>
      <c r="Q105" s="134"/>
      <c r="R105" s="134"/>
      <c r="S105" s="134"/>
      <c r="T105" s="134"/>
      <c r="U105" s="134"/>
      <c r="V105" s="134"/>
      <c r="W105" s="134"/>
      <c r="X105" s="134"/>
      <c r="Y105" s="134"/>
      <c r="Z105" s="134"/>
    </row>
    <row r="106" spans="1:26" ht="99" customHeight="1" thickBot="1">
      <c r="A106" s="134"/>
      <c r="B106" s="378"/>
      <c r="C106" s="539"/>
      <c r="D106" s="523"/>
      <c r="E106" s="445"/>
      <c r="F106" s="526"/>
      <c r="G106" s="38">
        <v>8</v>
      </c>
      <c r="H106" s="233"/>
      <c r="I106" s="445"/>
      <c r="J106" s="526"/>
      <c r="K106" s="552"/>
      <c r="L106" s="324"/>
      <c r="M106" s="304"/>
      <c r="N106" s="304"/>
      <c r="O106" s="134"/>
      <c r="P106" s="134"/>
      <c r="Q106" s="134"/>
      <c r="R106" s="134"/>
      <c r="S106" s="134"/>
      <c r="T106" s="134"/>
      <c r="U106" s="134"/>
      <c r="V106" s="134"/>
      <c r="W106" s="134"/>
      <c r="X106" s="134"/>
      <c r="Y106" s="134"/>
      <c r="Z106" s="134"/>
    </row>
    <row r="107" spans="1:26" ht="123" customHeight="1">
      <c r="A107" s="134"/>
      <c r="B107" s="376" t="str">
        <f>+LEFT(C107,4)</f>
        <v>15.3</v>
      </c>
      <c r="C107" s="537" t="s">
        <v>494</v>
      </c>
      <c r="D107" s="561"/>
      <c r="E107" s="482" t="s">
        <v>812</v>
      </c>
      <c r="F107" s="564">
        <v>3</v>
      </c>
      <c r="G107" s="221">
        <v>1</v>
      </c>
      <c r="H107" s="250" t="s">
        <v>495</v>
      </c>
      <c r="I107" s="482" t="s">
        <v>813</v>
      </c>
      <c r="J107" s="524">
        <v>3</v>
      </c>
      <c r="K107" s="550" t="str">
        <f>+IF(OR(ISBLANK(F107),ISBLANK(J107)),"",IF(OR(AND(F107=1,J107=1),AND(F107=1,J107=2),AND(F107=1,J107=3)),"Deficiencia de control mayor (diseño y ejecución)",IF(OR(AND(F107=2,J107=2),AND(F107=3,J107=1),AND(F107=3,J107=2),AND(F107=2,J107=1)),"Deficiencia de control (diseño o ejecución)",IF(AND(F107=2,J107=3),"Oportunidad de mejora","Mantenimiento del control"))))</f>
        <v>Mantenimiento del control</v>
      </c>
      <c r="L107" s="327">
        <f>+IF(K107="",231,IF(K107="Deficiencia de control mayor (diseño y ejecución)",240,IF(K107="Deficiencia de control (diseño o ejecución)",260,IF(K107="Oportunidad de mejora",280,300))))</f>
        <v>300</v>
      </c>
      <c r="M107" s="432">
        <v>5.4562999999999997</v>
      </c>
      <c r="N107" s="432">
        <f>+L107+M107</f>
        <v>305.4563</v>
      </c>
      <c r="O107" s="134"/>
      <c r="P107" s="134"/>
      <c r="Q107" s="134"/>
      <c r="R107" s="134"/>
      <c r="S107" s="134"/>
      <c r="T107" s="134"/>
      <c r="U107" s="134"/>
      <c r="V107" s="134"/>
      <c r="W107" s="134"/>
      <c r="X107" s="134"/>
      <c r="Y107" s="134"/>
      <c r="Z107" s="134"/>
    </row>
    <row r="108" spans="1:26" ht="123" customHeight="1">
      <c r="A108" s="134"/>
      <c r="B108" s="377"/>
      <c r="C108" s="538"/>
      <c r="D108" s="562"/>
      <c r="E108" s="444"/>
      <c r="F108" s="525"/>
      <c r="G108" s="222">
        <v>2</v>
      </c>
      <c r="H108" s="251" t="s">
        <v>496</v>
      </c>
      <c r="I108" s="444"/>
      <c r="J108" s="525"/>
      <c r="K108" s="551"/>
      <c r="L108" s="324"/>
      <c r="M108" s="304"/>
      <c r="N108" s="304"/>
      <c r="O108" s="134"/>
      <c r="P108" s="134"/>
      <c r="Q108" s="134"/>
      <c r="R108" s="134"/>
      <c r="S108" s="134"/>
      <c r="T108" s="134"/>
      <c r="U108" s="134"/>
      <c r="V108" s="134"/>
      <c r="W108" s="134"/>
      <c r="X108" s="134"/>
      <c r="Y108" s="134"/>
      <c r="Z108" s="134"/>
    </row>
    <row r="109" spans="1:26" ht="123" customHeight="1">
      <c r="A109" s="134"/>
      <c r="B109" s="377"/>
      <c r="C109" s="538"/>
      <c r="D109" s="562"/>
      <c r="E109" s="444"/>
      <c r="F109" s="525"/>
      <c r="G109" s="222">
        <v>3</v>
      </c>
      <c r="H109" s="251" t="s">
        <v>497</v>
      </c>
      <c r="I109" s="444"/>
      <c r="J109" s="525"/>
      <c r="K109" s="551"/>
      <c r="L109" s="324"/>
      <c r="M109" s="304"/>
      <c r="N109" s="304"/>
      <c r="O109" s="134"/>
      <c r="P109" s="134"/>
      <c r="Q109" s="134"/>
      <c r="R109" s="134"/>
      <c r="S109" s="134"/>
      <c r="T109" s="134"/>
      <c r="U109" s="134"/>
      <c r="V109" s="134"/>
      <c r="W109" s="134"/>
      <c r="X109" s="134"/>
      <c r="Y109" s="134"/>
      <c r="Z109" s="134"/>
    </row>
    <row r="110" spans="1:26" ht="123" customHeight="1">
      <c r="A110" s="134"/>
      <c r="B110" s="377"/>
      <c r="C110" s="538"/>
      <c r="D110" s="562"/>
      <c r="E110" s="444"/>
      <c r="F110" s="525"/>
      <c r="G110" s="222">
        <v>4</v>
      </c>
      <c r="H110" s="251" t="s">
        <v>677</v>
      </c>
      <c r="I110" s="444"/>
      <c r="J110" s="525"/>
      <c r="K110" s="551"/>
      <c r="L110" s="324"/>
      <c r="M110" s="304"/>
      <c r="N110" s="304"/>
      <c r="O110" s="134"/>
      <c r="P110" s="134"/>
      <c r="Q110" s="134"/>
      <c r="R110" s="134"/>
      <c r="S110" s="134"/>
      <c r="T110" s="134"/>
      <c r="U110" s="134"/>
      <c r="V110" s="134"/>
      <c r="W110" s="134"/>
      <c r="X110" s="134"/>
      <c r="Y110" s="134"/>
      <c r="Z110" s="134"/>
    </row>
    <row r="111" spans="1:26" ht="15.75" customHeight="1">
      <c r="A111" s="134"/>
      <c r="B111" s="377"/>
      <c r="C111" s="538"/>
      <c r="D111" s="562"/>
      <c r="E111" s="444"/>
      <c r="F111" s="525"/>
      <c r="G111" s="222">
        <v>5</v>
      </c>
      <c r="H111" s="254"/>
      <c r="I111" s="444"/>
      <c r="J111" s="525"/>
      <c r="K111" s="551"/>
      <c r="L111" s="324"/>
      <c r="M111" s="304"/>
      <c r="N111" s="304"/>
      <c r="O111" s="134"/>
      <c r="P111" s="134"/>
      <c r="Q111" s="134"/>
      <c r="R111" s="134"/>
      <c r="S111" s="134"/>
      <c r="T111" s="134"/>
      <c r="U111" s="134"/>
      <c r="V111" s="134"/>
      <c r="W111" s="134"/>
      <c r="X111" s="134"/>
      <c r="Y111" s="134"/>
      <c r="Z111" s="134"/>
    </row>
    <row r="112" spans="1:26" ht="15.75" customHeight="1">
      <c r="A112" s="134"/>
      <c r="B112" s="377"/>
      <c r="C112" s="538"/>
      <c r="D112" s="562"/>
      <c r="E112" s="444"/>
      <c r="F112" s="525"/>
      <c r="G112" s="222">
        <v>6</v>
      </c>
      <c r="H112" s="254"/>
      <c r="I112" s="444"/>
      <c r="J112" s="525"/>
      <c r="K112" s="551"/>
      <c r="L112" s="324"/>
      <c r="M112" s="304"/>
      <c r="N112" s="304"/>
      <c r="O112" s="134"/>
      <c r="P112" s="134"/>
      <c r="Q112" s="134"/>
      <c r="R112" s="134"/>
      <c r="S112" s="134"/>
      <c r="T112" s="134"/>
      <c r="U112" s="134"/>
      <c r="V112" s="134"/>
      <c r="W112" s="134"/>
      <c r="X112" s="134"/>
      <c r="Y112" s="134"/>
      <c r="Z112" s="134"/>
    </row>
    <row r="113" spans="1:26" ht="15.75" customHeight="1">
      <c r="A113" s="134"/>
      <c r="B113" s="377"/>
      <c r="C113" s="538"/>
      <c r="D113" s="562"/>
      <c r="E113" s="444"/>
      <c r="F113" s="525"/>
      <c r="G113" s="222">
        <v>7</v>
      </c>
      <c r="H113" s="254"/>
      <c r="I113" s="444"/>
      <c r="J113" s="525"/>
      <c r="K113" s="551"/>
      <c r="L113" s="324"/>
      <c r="M113" s="304"/>
      <c r="N113" s="304"/>
      <c r="O113" s="134"/>
      <c r="P113" s="134"/>
      <c r="Q113" s="134"/>
      <c r="R113" s="134"/>
      <c r="S113" s="134"/>
      <c r="T113" s="134"/>
      <c r="U113" s="134"/>
      <c r="V113" s="134"/>
      <c r="W113" s="134"/>
      <c r="X113" s="134"/>
      <c r="Y113" s="134"/>
      <c r="Z113" s="134"/>
    </row>
    <row r="114" spans="1:26" ht="15.75" customHeight="1" thickBot="1">
      <c r="A114" s="134"/>
      <c r="B114" s="378"/>
      <c r="C114" s="539"/>
      <c r="D114" s="563"/>
      <c r="E114" s="445"/>
      <c r="F114" s="526"/>
      <c r="G114" s="224">
        <v>8</v>
      </c>
      <c r="H114" s="255"/>
      <c r="I114" s="445"/>
      <c r="J114" s="526"/>
      <c r="K114" s="552"/>
      <c r="L114" s="324"/>
      <c r="M114" s="304"/>
      <c r="N114" s="304"/>
      <c r="O114" s="134"/>
      <c r="P114" s="134"/>
      <c r="Q114" s="134"/>
      <c r="R114" s="134"/>
      <c r="S114" s="134"/>
      <c r="T114" s="134"/>
      <c r="U114" s="134"/>
      <c r="V114" s="134"/>
      <c r="W114" s="134"/>
      <c r="X114" s="134"/>
      <c r="Y114" s="134"/>
      <c r="Z114" s="134"/>
    </row>
    <row r="115" spans="1:26" ht="114" customHeight="1">
      <c r="A115" s="134"/>
      <c r="B115" s="376" t="str">
        <f>+LEFT(C115,4)</f>
        <v>15.4</v>
      </c>
      <c r="C115" s="537" t="s">
        <v>498</v>
      </c>
      <c r="D115" s="521" t="s">
        <v>499</v>
      </c>
      <c r="E115" s="565" t="s">
        <v>814</v>
      </c>
      <c r="F115" s="524">
        <v>3</v>
      </c>
      <c r="G115" s="39">
        <v>1</v>
      </c>
      <c r="H115" s="230" t="s">
        <v>500</v>
      </c>
      <c r="I115" s="565" t="s">
        <v>815</v>
      </c>
      <c r="J115" s="524">
        <v>3</v>
      </c>
      <c r="K115" s="550" t="str">
        <f>+IF(OR(ISBLANK(F115),ISBLANK(J115)),"",IF(OR(AND(F115=1,J115=1),AND(F115=1,J115=2),AND(F115=1,J115=3)),"Deficiencia de control mayor (diseño y ejecución)",IF(OR(AND(F115=2,J115=2),AND(F115=3,J115=1),AND(F115=3,J115=2),AND(F115=2,J115=1)),"Deficiencia de control (diseño o ejecución)",IF(AND(F115=2,J115=3),"Oportunidad de mejora","Mantenimiento del control"))))</f>
        <v>Mantenimiento del control</v>
      </c>
      <c r="L115" s="327">
        <f>+IF(K115="",231,IF(K115="Deficiencia de control mayor (diseño y ejecución)",240,IF(K115="Deficiencia de control (diseño o ejecución)",260,IF(K115="Oportunidad de mejora",280,300))))</f>
        <v>300</v>
      </c>
      <c r="M115" s="432">
        <v>5.5632000000000001</v>
      </c>
      <c r="N115" s="432">
        <f>+L115+M115</f>
        <v>305.56319999999999</v>
      </c>
      <c r="O115" s="134"/>
      <c r="P115" s="134"/>
      <c r="Q115" s="134"/>
      <c r="R115" s="134"/>
      <c r="S115" s="134"/>
      <c r="T115" s="134"/>
      <c r="U115" s="134"/>
      <c r="V115" s="134"/>
      <c r="W115" s="134"/>
      <c r="X115" s="134"/>
      <c r="Y115" s="134"/>
      <c r="Z115" s="134"/>
    </row>
    <row r="116" spans="1:26" ht="51.75" customHeight="1">
      <c r="A116" s="134"/>
      <c r="B116" s="377"/>
      <c r="C116" s="538"/>
      <c r="D116" s="522"/>
      <c r="E116" s="557"/>
      <c r="F116" s="525"/>
      <c r="G116" s="37">
        <v>2</v>
      </c>
      <c r="H116" s="231" t="s">
        <v>501</v>
      </c>
      <c r="I116" s="557"/>
      <c r="J116" s="525"/>
      <c r="K116" s="551"/>
      <c r="L116" s="324"/>
      <c r="M116" s="304"/>
      <c r="N116" s="304"/>
      <c r="O116" s="134"/>
      <c r="P116" s="134"/>
      <c r="Q116" s="134"/>
      <c r="R116" s="134"/>
      <c r="S116" s="134"/>
      <c r="T116" s="134"/>
      <c r="U116" s="134"/>
      <c r="V116" s="134"/>
      <c r="W116" s="134"/>
      <c r="X116" s="134"/>
      <c r="Y116" s="134"/>
      <c r="Z116" s="134"/>
    </row>
    <row r="117" spans="1:26" ht="45.75" customHeight="1">
      <c r="A117" s="134"/>
      <c r="B117" s="377"/>
      <c r="C117" s="538"/>
      <c r="D117" s="522"/>
      <c r="E117" s="557"/>
      <c r="F117" s="525"/>
      <c r="G117" s="37">
        <v>3</v>
      </c>
      <c r="H117" s="231" t="s">
        <v>502</v>
      </c>
      <c r="I117" s="557"/>
      <c r="J117" s="525"/>
      <c r="K117" s="551"/>
      <c r="L117" s="324"/>
      <c r="M117" s="304"/>
      <c r="N117" s="304"/>
      <c r="O117" s="134"/>
      <c r="P117" s="134"/>
      <c r="Q117" s="134"/>
      <c r="R117" s="134"/>
      <c r="S117" s="134"/>
      <c r="T117" s="134"/>
      <c r="U117" s="134"/>
      <c r="V117" s="134"/>
      <c r="W117" s="134"/>
      <c r="X117" s="134"/>
      <c r="Y117" s="134"/>
      <c r="Z117" s="134"/>
    </row>
    <row r="118" spans="1:26" ht="28">
      <c r="A118" s="134"/>
      <c r="B118" s="377"/>
      <c r="C118" s="538"/>
      <c r="D118" s="522"/>
      <c r="E118" s="557"/>
      <c r="F118" s="525"/>
      <c r="G118" s="37">
        <v>4</v>
      </c>
      <c r="H118" s="231" t="s">
        <v>738</v>
      </c>
      <c r="I118" s="557"/>
      <c r="J118" s="525"/>
      <c r="K118" s="551"/>
      <c r="L118" s="324"/>
      <c r="M118" s="304"/>
      <c r="N118" s="304"/>
      <c r="O118" s="134"/>
      <c r="P118" s="134"/>
      <c r="Q118" s="134"/>
      <c r="R118" s="134"/>
      <c r="S118" s="134"/>
      <c r="T118" s="134"/>
      <c r="U118" s="134"/>
      <c r="V118" s="134"/>
      <c r="W118" s="134"/>
      <c r="X118" s="134"/>
      <c r="Y118" s="134"/>
      <c r="Z118" s="134"/>
    </row>
    <row r="119" spans="1:26" ht="33.75" customHeight="1">
      <c r="A119" s="134"/>
      <c r="B119" s="377"/>
      <c r="C119" s="538"/>
      <c r="D119" s="522"/>
      <c r="E119" s="557"/>
      <c r="F119" s="525"/>
      <c r="G119" s="37">
        <v>5</v>
      </c>
      <c r="H119" s="231" t="s">
        <v>739</v>
      </c>
      <c r="I119" s="557"/>
      <c r="J119" s="525"/>
      <c r="K119" s="551"/>
      <c r="L119" s="324"/>
      <c r="M119" s="304"/>
      <c r="N119" s="304"/>
      <c r="O119" s="134"/>
      <c r="P119" s="134"/>
      <c r="Q119" s="134"/>
      <c r="R119" s="134"/>
      <c r="S119" s="134"/>
      <c r="T119" s="134"/>
      <c r="U119" s="134"/>
      <c r="V119" s="134"/>
      <c r="W119" s="134"/>
      <c r="X119" s="134"/>
      <c r="Y119" s="134"/>
      <c r="Z119" s="134"/>
    </row>
    <row r="120" spans="1:26" ht="28">
      <c r="A120" s="134"/>
      <c r="B120" s="377"/>
      <c r="C120" s="538"/>
      <c r="D120" s="522"/>
      <c r="E120" s="557"/>
      <c r="F120" s="525"/>
      <c r="G120" s="37">
        <v>6</v>
      </c>
      <c r="H120" s="231" t="s">
        <v>740</v>
      </c>
      <c r="I120" s="557"/>
      <c r="J120" s="525"/>
      <c r="K120" s="551"/>
      <c r="L120" s="324"/>
      <c r="M120" s="304"/>
      <c r="N120" s="304"/>
      <c r="O120" s="134"/>
      <c r="P120" s="134"/>
      <c r="Q120" s="134"/>
      <c r="R120" s="134"/>
      <c r="S120" s="134"/>
      <c r="T120" s="134"/>
      <c r="U120" s="134"/>
      <c r="V120" s="134"/>
      <c r="W120" s="134"/>
      <c r="X120" s="134"/>
      <c r="Y120" s="134"/>
      <c r="Z120" s="134"/>
    </row>
    <row r="121" spans="1:26" ht="15.75" customHeight="1">
      <c r="A121" s="134"/>
      <c r="B121" s="377"/>
      <c r="C121" s="538"/>
      <c r="D121" s="522"/>
      <c r="E121" s="557"/>
      <c r="F121" s="525"/>
      <c r="G121" s="37">
        <v>7</v>
      </c>
      <c r="H121" s="232"/>
      <c r="I121" s="557"/>
      <c r="J121" s="525"/>
      <c r="K121" s="551"/>
      <c r="L121" s="324"/>
      <c r="M121" s="304"/>
      <c r="N121" s="304"/>
      <c r="O121" s="134"/>
      <c r="P121" s="134"/>
      <c r="Q121" s="134"/>
      <c r="R121" s="134"/>
      <c r="S121" s="134"/>
      <c r="T121" s="134"/>
      <c r="U121" s="134"/>
      <c r="V121" s="134"/>
      <c r="W121" s="134"/>
      <c r="X121" s="134"/>
      <c r="Y121" s="134"/>
      <c r="Z121" s="134"/>
    </row>
    <row r="122" spans="1:26" ht="143.25" customHeight="1" thickBot="1">
      <c r="A122" s="134"/>
      <c r="B122" s="378"/>
      <c r="C122" s="567"/>
      <c r="D122" s="523"/>
      <c r="E122" s="558"/>
      <c r="F122" s="526"/>
      <c r="G122" s="38">
        <v>8</v>
      </c>
      <c r="H122" s="233"/>
      <c r="I122" s="558"/>
      <c r="J122" s="526"/>
      <c r="K122" s="552"/>
      <c r="L122" s="324"/>
      <c r="M122" s="304"/>
      <c r="N122" s="304"/>
      <c r="O122" s="134"/>
      <c r="P122" s="134"/>
      <c r="Q122" s="134"/>
      <c r="R122" s="134"/>
      <c r="S122" s="134"/>
      <c r="T122" s="134"/>
      <c r="U122" s="134"/>
      <c r="V122" s="134"/>
      <c r="W122" s="134"/>
      <c r="X122" s="134"/>
      <c r="Y122" s="134"/>
      <c r="Z122" s="134"/>
    </row>
    <row r="123" spans="1:26" ht="133.5" customHeight="1">
      <c r="A123" s="134"/>
      <c r="B123" s="376" t="str">
        <f>+LEFT(C123,4)</f>
        <v>15.5</v>
      </c>
      <c r="C123" s="560" t="s">
        <v>503</v>
      </c>
      <c r="D123" s="521" t="s">
        <v>504</v>
      </c>
      <c r="E123" s="482" t="s">
        <v>741</v>
      </c>
      <c r="F123" s="524">
        <v>3</v>
      </c>
      <c r="G123" s="39">
        <v>1</v>
      </c>
      <c r="H123" s="239" t="s">
        <v>505</v>
      </c>
      <c r="I123" s="482" t="s">
        <v>816</v>
      </c>
      <c r="J123" s="524">
        <v>3</v>
      </c>
      <c r="K123" s="550" t="str">
        <f>+IF(OR(ISBLANK(F123),ISBLANK(J123)),"",IF(OR(AND(F123=1,J123=1),AND(F123=1,J123=2),AND(F123=1,J123=3)),"Deficiencia de control mayor (diseño y ejecución)",IF(OR(AND(F123=2,J123=2),AND(F123=3,J123=1),AND(F123=3,J123=2),AND(F123=2,J123=1)),"Deficiencia de control (diseño o ejecución)",IF(AND(F123=2,J123=3),"Oportunidad de mejora","Mantenimiento del control"))))</f>
        <v>Mantenimiento del control</v>
      </c>
      <c r="L123" s="327">
        <f>+IF(K123="",231,IF(K123="Deficiencia de control mayor (diseño y ejecución)",240,IF(K123="Deficiencia de control (diseño o ejecución)",260,IF(K123="Oportunidad de mejora",280,300))))</f>
        <v>300</v>
      </c>
      <c r="M123" s="432">
        <v>5.6321000000000003</v>
      </c>
      <c r="N123" s="432">
        <f>+L123+M123</f>
        <v>305.63209999999998</v>
      </c>
      <c r="O123" s="134"/>
      <c r="P123" s="134"/>
      <c r="Q123" s="134"/>
      <c r="R123" s="134"/>
      <c r="S123" s="134"/>
      <c r="T123" s="134"/>
      <c r="U123" s="134"/>
      <c r="V123" s="134"/>
      <c r="W123" s="134"/>
      <c r="X123" s="134"/>
      <c r="Y123" s="134"/>
      <c r="Z123" s="134"/>
    </row>
    <row r="124" spans="1:26" ht="87" customHeight="1">
      <c r="A124" s="134"/>
      <c r="B124" s="377"/>
      <c r="C124" s="538"/>
      <c r="D124" s="522"/>
      <c r="E124" s="444"/>
      <c r="F124" s="525"/>
      <c r="G124" s="37">
        <v>2</v>
      </c>
      <c r="H124" s="239" t="s">
        <v>506</v>
      </c>
      <c r="I124" s="444"/>
      <c r="J124" s="525"/>
      <c r="K124" s="551"/>
      <c r="L124" s="324"/>
      <c r="M124" s="304"/>
      <c r="N124" s="304"/>
      <c r="O124" s="134"/>
      <c r="P124" s="134"/>
      <c r="Q124" s="134"/>
      <c r="R124" s="134"/>
      <c r="S124" s="134"/>
      <c r="T124" s="134"/>
      <c r="U124" s="134"/>
      <c r="V124" s="134"/>
      <c r="W124" s="134"/>
      <c r="X124" s="134"/>
      <c r="Y124" s="134"/>
      <c r="Z124" s="134"/>
    </row>
    <row r="125" spans="1:26" ht="87" customHeight="1">
      <c r="A125" s="134"/>
      <c r="B125" s="377"/>
      <c r="C125" s="538"/>
      <c r="D125" s="522"/>
      <c r="E125" s="444"/>
      <c r="F125" s="525"/>
      <c r="G125" s="37">
        <v>3</v>
      </c>
      <c r="H125" s="247" t="s">
        <v>678</v>
      </c>
      <c r="I125" s="444"/>
      <c r="J125" s="525"/>
      <c r="K125" s="551"/>
      <c r="L125" s="324"/>
      <c r="M125" s="304"/>
      <c r="N125" s="304"/>
      <c r="O125" s="134"/>
      <c r="P125" s="134"/>
      <c r="Q125" s="134"/>
      <c r="R125" s="134"/>
      <c r="S125" s="134"/>
      <c r="T125" s="134"/>
      <c r="U125" s="134"/>
      <c r="V125" s="134"/>
      <c r="W125" s="134"/>
      <c r="X125" s="134"/>
      <c r="Y125" s="134"/>
      <c r="Z125" s="134"/>
    </row>
    <row r="126" spans="1:26" ht="54.65" customHeight="1">
      <c r="A126" s="134"/>
      <c r="B126" s="377"/>
      <c r="C126" s="538"/>
      <c r="D126" s="522"/>
      <c r="E126" s="444"/>
      <c r="F126" s="525"/>
      <c r="G126" s="37">
        <v>4</v>
      </c>
      <c r="H126" s="232"/>
      <c r="I126" s="444"/>
      <c r="J126" s="525"/>
      <c r="K126" s="551"/>
      <c r="L126" s="324"/>
      <c r="M126" s="304"/>
      <c r="N126" s="304"/>
      <c r="O126" s="134"/>
      <c r="P126" s="134"/>
      <c r="Q126" s="134"/>
      <c r="R126" s="134"/>
      <c r="S126" s="134"/>
      <c r="T126" s="134"/>
      <c r="U126" s="134"/>
      <c r="V126" s="134"/>
      <c r="W126" s="134"/>
      <c r="X126" s="134"/>
      <c r="Y126" s="134"/>
      <c r="Z126" s="134"/>
    </row>
    <row r="127" spans="1:26" ht="64.5" customHeight="1">
      <c r="A127" s="134"/>
      <c r="B127" s="377"/>
      <c r="C127" s="538"/>
      <c r="D127" s="522"/>
      <c r="E127" s="444"/>
      <c r="F127" s="525"/>
      <c r="G127" s="37">
        <v>5</v>
      </c>
      <c r="H127" s="232"/>
      <c r="I127" s="444"/>
      <c r="J127" s="525"/>
      <c r="K127" s="551"/>
      <c r="L127" s="324"/>
      <c r="M127" s="304"/>
      <c r="N127" s="304"/>
      <c r="O127" s="134"/>
      <c r="P127" s="134"/>
      <c r="Q127" s="134"/>
      <c r="R127" s="134"/>
      <c r="S127" s="134"/>
      <c r="T127" s="134"/>
      <c r="U127" s="134"/>
      <c r="V127" s="134"/>
      <c r="W127" s="134"/>
      <c r="X127" s="134"/>
      <c r="Y127" s="134"/>
      <c r="Z127" s="134"/>
    </row>
    <row r="128" spans="1:26" ht="77.150000000000006" customHeight="1">
      <c r="A128" s="134"/>
      <c r="B128" s="377"/>
      <c r="C128" s="538"/>
      <c r="D128" s="522"/>
      <c r="E128" s="444"/>
      <c r="F128" s="525"/>
      <c r="G128" s="37">
        <v>6</v>
      </c>
      <c r="H128" s="232"/>
      <c r="I128" s="444"/>
      <c r="J128" s="525"/>
      <c r="K128" s="551"/>
      <c r="L128" s="324"/>
      <c r="M128" s="304"/>
      <c r="N128" s="304"/>
      <c r="O128" s="134"/>
      <c r="P128" s="134"/>
      <c r="Q128" s="134"/>
      <c r="R128" s="134"/>
      <c r="S128" s="134"/>
      <c r="T128" s="134"/>
      <c r="U128" s="134"/>
      <c r="V128" s="134"/>
      <c r="W128" s="134"/>
      <c r="X128" s="134"/>
      <c r="Y128" s="134"/>
      <c r="Z128" s="134"/>
    </row>
    <row r="129" spans="1:26" ht="69.650000000000006" customHeight="1">
      <c r="A129" s="134"/>
      <c r="B129" s="377"/>
      <c r="C129" s="538"/>
      <c r="D129" s="522"/>
      <c r="E129" s="444"/>
      <c r="F129" s="525"/>
      <c r="G129" s="37">
        <v>7</v>
      </c>
      <c r="H129" s="232"/>
      <c r="I129" s="444"/>
      <c r="J129" s="525"/>
      <c r="K129" s="551"/>
      <c r="L129" s="324"/>
      <c r="M129" s="304"/>
      <c r="N129" s="304"/>
      <c r="O129" s="134"/>
      <c r="P129" s="134"/>
      <c r="Q129" s="134"/>
      <c r="R129" s="134"/>
      <c r="S129" s="134"/>
      <c r="T129" s="134"/>
      <c r="U129" s="134"/>
      <c r="V129" s="134"/>
      <c r="W129" s="134"/>
      <c r="X129" s="134"/>
      <c r="Y129" s="134"/>
      <c r="Z129" s="134"/>
    </row>
    <row r="130" spans="1:26" ht="39.65" customHeight="1" thickBot="1">
      <c r="A130" s="134"/>
      <c r="B130" s="378"/>
      <c r="C130" s="567"/>
      <c r="D130" s="523"/>
      <c r="E130" s="445"/>
      <c r="F130" s="526"/>
      <c r="G130" s="38">
        <v>8</v>
      </c>
      <c r="H130" s="233"/>
      <c r="I130" s="445"/>
      <c r="J130" s="526"/>
      <c r="K130" s="552"/>
      <c r="L130" s="324"/>
      <c r="M130" s="304"/>
      <c r="N130" s="304"/>
      <c r="O130" s="134"/>
      <c r="P130" s="134"/>
      <c r="Q130" s="134"/>
      <c r="R130" s="134"/>
      <c r="S130" s="134"/>
      <c r="T130" s="134"/>
      <c r="U130" s="134"/>
      <c r="V130" s="134"/>
      <c r="W130" s="134"/>
      <c r="X130" s="134"/>
      <c r="Y130" s="134"/>
      <c r="Z130" s="134"/>
    </row>
    <row r="131" spans="1:26" ht="100.5" customHeight="1">
      <c r="A131" s="134"/>
      <c r="B131" s="376" t="str">
        <f>+LEFT(C131,4)</f>
        <v>15.6</v>
      </c>
      <c r="C131" s="560" t="s">
        <v>507</v>
      </c>
      <c r="D131" s="534" t="s">
        <v>504</v>
      </c>
      <c r="E131" s="482" t="s">
        <v>742</v>
      </c>
      <c r="F131" s="524">
        <v>3</v>
      </c>
      <c r="G131" s="39">
        <v>1</v>
      </c>
      <c r="H131" s="230" t="s">
        <v>508</v>
      </c>
      <c r="I131" s="482" t="s">
        <v>817</v>
      </c>
      <c r="J131" s="524">
        <v>3</v>
      </c>
      <c r="K131" s="550" t="str">
        <f>+IF(OR(ISBLANK(F131),ISBLANK(J131)),"",IF(OR(AND(F131=1,J131=1),AND(F131=1,J131=2),AND(F131=1,J131=3)),"Deficiencia de control mayor (diseño y ejecución)",IF(OR(AND(F131=2,J131=2),AND(F131=3,J131=1),AND(F131=3,J131=2),AND(F131=2,J131=1)),"Deficiencia de control (diseño o ejecución)",IF(AND(F131=2,J131=3),"Oportunidad de mejora","Mantenimiento del control"))))</f>
        <v>Mantenimiento del control</v>
      </c>
      <c r="L131" s="327">
        <f>+IF(K131="",231,IF(K131="Deficiencia de control mayor (diseño y ejecución)",240,IF(K131="Deficiencia de control (diseño o ejecución)",260,IF(K131="Oportunidad de mejora",280,300))))</f>
        <v>300</v>
      </c>
      <c r="M131" s="432">
        <v>5.7896000000000001</v>
      </c>
      <c r="N131" s="432">
        <f>+L131+M131</f>
        <v>305.78960000000001</v>
      </c>
      <c r="O131" s="134"/>
      <c r="P131" s="134"/>
      <c r="Q131" s="134"/>
      <c r="R131" s="134"/>
      <c r="S131" s="134"/>
      <c r="T131" s="134"/>
      <c r="U131" s="134"/>
      <c r="V131" s="134"/>
      <c r="W131" s="134"/>
      <c r="X131" s="134"/>
      <c r="Y131" s="134"/>
      <c r="Z131" s="134"/>
    </row>
    <row r="132" spans="1:26" ht="57" customHeight="1">
      <c r="A132" s="134"/>
      <c r="B132" s="377"/>
      <c r="C132" s="538"/>
      <c r="D132" s="535"/>
      <c r="E132" s="444"/>
      <c r="F132" s="525"/>
      <c r="G132" s="37">
        <v>2</v>
      </c>
      <c r="H132" s="231" t="s">
        <v>509</v>
      </c>
      <c r="I132" s="444"/>
      <c r="J132" s="525"/>
      <c r="K132" s="551"/>
      <c r="L132" s="324"/>
      <c r="M132" s="304"/>
      <c r="N132" s="304"/>
      <c r="O132" s="134"/>
      <c r="P132" s="134"/>
      <c r="Q132" s="134"/>
      <c r="R132" s="134"/>
      <c r="S132" s="134"/>
      <c r="T132" s="134"/>
      <c r="U132" s="134"/>
      <c r="V132" s="134"/>
      <c r="W132" s="134"/>
      <c r="X132" s="134"/>
      <c r="Y132" s="134"/>
      <c r="Z132" s="134"/>
    </row>
    <row r="133" spans="1:26" ht="46.5" customHeight="1">
      <c r="A133" s="134"/>
      <c r="B133" s="377"/>
      <c r="C133" s="538"/>
      <c r="D133" s="535"/>
      <c r="E133" s="444"/>
      <c r="F133" s="525"/>
      <c r="G133" s="37">
        <v>3</v>
      </c>
      <c r="H133" s="231" t="s">
        <v>510</v>
      </c>
      <c r="I133" s="444"/>
      <c r="J133" s="525"/>
      <c r="K133" s="551"/>
      <c r="L133" s="324"/>
      <c r="M133" s="304"/>
      <c r="N133" s="304"/>
      <c r="O133" s="134"/>
      <c r="P133" s="134"/>
      <c r="Q133" s="134"/>
      <c r="R133" s="134"/>
      <c r="S133" s="134"/>
      <c r="T133" s="134"/>
      <c r="U133" s="134"/>
      <c r="V133" s="134"/>
      <c r="W133" s="134"/>
      <c r="X133" s="134"/>
      <c r="Y133" s="134"/>
      <c r="Z133" s="134"/>
    </row>
    <row r="134" spans="1:26" ht="15.75" customHeight="1">
      <c r="A134" s="134"/>
      <c r="B134" s="377"/>
      <c r="C134" s="538"/>
      <c r="D134" s="535"/>
      <c r="E134" s="444"/>
      <c r="F134" s="525"/>
      <c r="G134" s="37">
        <v>4</v>
      </c>
      <c r="H134" s="231"/>
      <c r="I134" s="444"/>
      <c r="J134" s="525"/>
      <c r="K134" s="551"/>
      <c r="L134" s="324"/>
      <c r="M134" s="304"/>
      <c r="N134" s="304"/>
      <c r="O134" s="134"/>
      <c r="P134" s="134"/>
      <c r="Q134" s="134"/>
      <c r="R134" s="134"/>
      <c r="S134" s="134"/>
      <c r="T134" s="134"/>
      <c r="U134" s="134"/>
      <c r="V134" s="134"/>
      <c r="W134" s="134"/>
      <c r="X134" s="134"/>
      <c r="Y134" s="134"/>
      <c r="Z134" s="134"/>
    </row>
    <row r="135" spans="1:26" ht="15.75" customHeight="1">
      <c r="A135" s="134"/>
      <c r="B135" s="377"/>
      <c r="C135" s="538"/>
      <c r="D135" s="535"/>
      <c r="E135" s="444"/>
      <c r="F135" s="525"/>
      <c r="G135" s="37">
        <v>5</v>
      </c>
      <c r="H135" s="232"/>
      <c r="I135" s="444"/>
      <c r="J135" s="525"/>
      <c r="K135" s="551"/>
      <c r="L135" s="324"/>
      <c r="M135" s="304"/>
      <c r="N135" s="304"/>
      <c r="O135" s="134"/>
      <c r="P135" s="134"/>
      <c r="Q135" s="134"/>
      <c r="R135" s="134"/>
      <c r="S135" s="134"/>
      <c r="T135" s="134"/>
      <c r="U135" s="134"/>
      <c r="V135" s="134"/>
      <c r="W135" s="134"/>
      <c r="X135" s="134"/>
      <c r="Y135" s="134"/>
      <c r="Z135" s="134"/>
    </row>
    <row r="136" spans="1:26" ht="15.75" customHeight="1">
      <c r="A136" s="134"/>
      <c r="B136" s="377"/>
      <c r="C136" s="538"/>
      <c r="D136" s="535"/>
      <c r="E136" s="444"/>
      <c r="F136" s="525"/>
      <c r="G136" s="37">
        <v>6</v>
      </c>
      <c r="H136" s="232"/>
      <c r="I136" s="444"/>
      <c r="J136" s="525"/>
      <c r="K136" s="551"/>
      <c r="L136" s="324"/>
      <c r="M136" s="304"/>
      <c r="N136" s="304"/>
      <c r="O136" s="134"/>
      <c r="P136" s="134"/>
      <c r="Q136" s="134"/>
      <c r="R136" s="134"/>
      <c r="S136" s="134"/>
      <c r="T136" s="134"/>
      <c r="U136" s="134"/>
      <c r="V136" s="134"/>
      <c r="W136" s="134"/>
      <c r="X136" s="134"/>
      <c r="Y136" s="134"/>
      <c r="Z136" s="134"/>
    </row>
    <row r="137" spans="1:26" ht="15.75" customHeight="1">
      <c r="A137" s="134"/>
      <c r="B137" s="377"/>
      <c r="C137" s="538"/>
      <c r="D137" s="535"/>
      <c r="E137" s="444"/>
      <c r="F137" s="525"/>
      <c r="G137" s="37">
        <v>7</v>
      </c>
      <c r="H137" s="232"/>
      <c r="I137" s="444"/>
      <c r="J137" s="525"/>
      <c r="K137" s="551"/>
      <c r="L137" s="324"/>
      <c r="M137" s="304"/>
      <c r="N137" s="304"/>
      <c r="O137" s="134"/>
      <c r="P137" s="134"/>
      <c r="Q137" s="134"/>
      <c r="R137" s="134"/>
      <c r="S137" s="134"/>
      <c r="T137" s="134"/>
      <c r="U137" s="134"/>
      <c r="V137" s="134"/>
      <c r="W137" s="134"/>
      <c r="X137" s="134"/>
      <c r="Y137" s="134"/>
      <c r="Z137" s="134"/>
    </row>
    <row r="138" spans="1:26" ht="23.5" customHeight="1" thickBot="1">
      <c r="A138" s="134"/>
      <c r="B138" s="378"/>
      <c r="C138" s="567"/>
      <c r="D138" s="536"/>
      <c r="E138" s="445"/>
      <c r="F138" s="526"/>
      <c r="G138" s="38">
        <v>8</v>
      </c>
      <c r="H138" s="233"/>
      <c r="I138" s="445"/>
      <c r="J138" s="526"/>
      <c r="K138" s="552"/>
      <c r="L138" s="324"/>
      <c r="M138" s="304"/>
      <c r="N138" s="304"/>
      <c r="O138" s="134"/>
      <c r="P138" s="134"/>
      <c r="Q138" s="134"/>
      <c r="R138" s="134"/>
      <c r="S138" s="134"/>
      <c r="T138" s="134"/>
      <c r="U138" s="134"/>
      <c r="V138" s="134"/>
      <c r="W138" s="134"/>
      <c r="X138" s="134"/>
      <c r="Y138" s="134"/>
      <c r="Z138" s="134"/>
    </row>
    <row r="139" spans="1:26" ht="32.25" customHeight="1">
      <c r="A139" s="134"/>
      <c r="B139" s="134"/>
      <c r="C139" s="134"/>
      <c r="D139" s="134"/>
      <c r="E139" s="134"/>
      <c r="F139" s="134"/>
      <c r="G139" s="134"/>
      <c r="H139" s="134"/>
      <c r="I139" s="134"/>
      <c r="J139" s="134"/>
      <c r="K139" s="134"/>
      <c r="L139" s="41"/>
      <c r="M139" s="41"/>
      <c r="N139" s="41"/>
      <c r="O139" s="134"/>
      <c r="P139" s="134"/>
      <c r="Q139" s="134"/>
      <c r="R139" s="134"/>
      <c r="S139" s="134"/>
      <c r="T139" s="134"/>
      <c r="U139" s="134"/>
      <c r="V139" s="134"/>
      <c r="W139" s="134"/>
      <c r="X139" s="134"/>
      <c r="Y139" s="134"/>
      <c r="Z139" s="134"/>
    </row>
    <row r="140" spans="1:26" ht="32.25" customHeight="1">
      <c r="A140" s="134"/>
      <c r="B140" s="134"/>
      <c r="C140" s="134"/>
      <c r="D140" s="134"/>
      <c r="E140" s="134"/>
      <c r="F140" s="134"/>
      <c r="G140" s="134"/>
      <c r="H140" s="134"/>
      <c r="I140" s="134"/>
      <c r="J140" s="134"/>
      <c r="K140" s="134"/>
      <c r="L140" s="41"/>
      <c r="M140" s="41"/>
      <c r="N140" s="41"/>
      <c r="O140" s="134"/>
      <c r="P140" s="134"/>
      <c r="Q140" s="134"/>
      <c r="R140" s="134"/>
      <c r="S140" s="134"/>
      <c r="T140" s="134"/>
      <c r="U140" s="134"/>
      <c r="V140" s="134"/>
      <c r="W140" s="134"/>
      <c r="X140" s="134"/>
      <c r="Y140" s="134"/>
      <c r="Z140" s="134"/>
    </row>
    <row r="141" spans="1:26" ht="32.25" customHeight="1">
      <c r="A141" s="134"/>
      <c r="B141" s="134"/>
      <c r="C141" s="134"/>
      <c r="D141" s="134"/>
      <c r="E141" s="134"/>
      <c r="F141" s="134"/>
      <c r="G141" s="134"/>
      <c r="H141" s="134"/>
      <c r="I141" s="134"/>
      <c r="J141" s="134"/>
      <c r="K141" s="134"/>
      <c r="L141" s="41"/>
      <c r="M141" s="41"/>
      <c r="N141" s="41"/>
      <c r="O141" s="134"/>
      <c r="P141" s="134"/>
      <c r="Q141" s="134"/>
      <c r="R141" s="134"/>
      <c r="S141" s="134"/>
      <c r="T141" s="134"/>
      <c r="U141" s="134"/>
      <c r="V141" s="134"/>
      <c r="W141" s="134"/>
      <c r="X141" s="134"/>
      <c r="Y141" s="134"/>
      <c r="Z141" s="134"/>
    </row>
    <row r="142" spans="1:26" ht="32.25" customHeight="1">
      <c r="A142" s="134"/>
      <c r="B142" s="134"/>
      <c r="C142" s="134"/>
      <c r="D142" s="134"/>
      <c r="E142" s="134"/>
      <c r="F142" s="134"/>
      <c r="G142" s="134"/>
      <c r="H142" s="134"/>
      <c r="I142" s="134"/>
      <c r="J142" s="134"/>
      <c r="K142" s="134"/>
      <c r="L142" s="41"/>
      <c r="M142" s="41"/>
      <c r="N142" s="41"/>
      <c r="O142" s="134"/>
      <c r="P142" s="134"/>
      <c r="Q142" s="134"/>
      <c r="R142" s="134"/>
      <c r="S142" s="134"/>
      <c r="T142" s="134"/>
      <c r="U142" s="134"/>
      <c r="V142" s="134"/>
      <c r="W142" s="134"/>
      <c r="X142" s="134"/>
      <c r="Y142" s="134"/>
      <c r="Z142" s="134"/>
    </row>
    <row r="143" spans="1:26" ht="32.25" customHeight="1">
      <c r="A143" s="134"/>
      <c r="B143" s="134"/>
      <c r="C143" s="134"/>
      <c r="D143" s="134"/>
      <c r="E143" s="134"/>
      <c r="F143" s="134"/>
      <c r="G143" s="134"/>
      <c r="H143" s="134"/>
      <c r="I143" s="134"/>
      <c r="J143" s="134"/>
      <c r="K143" s="134"/>
      <c r="L143" s="41"/>
      <c r="M143" s="41"/>
      <c r="N143" s="41"/>
      <c r="O143" s="134"/>
      <c r="P143" s="134"/>
      <c r="Q143" s="134"/>
      <c r="R143" s="134"/>
      <c r="S143" s="134"/>
      <c r="T143" s="134"/>
      <c r="U143" s="134"/>
      <c r="V143" s="134"/>
      <c r="W143" s="134"/>
      <c r="X143" s="134"/>
      <c r="Y143" s="134"/>
      <c r="Z143" s="134"/>
    </row>
    <row r="144" spans="1:26" ht="32.25" customHeight="1">
      <c r="A144" s="134"/>
      <c r="B144" s="134"/>
      <c r="C144" s="134"/>
      <c r="D144" s="134"/>
      <c r="E144" s="134"/>
      <c r="F144" s="134"/>
      <c r="G144" s="134"/>
      <c r="H144" s="134"/>
      <c r="I144" s="134"/>
      <c r="J144" s="134"/>
      <c r="K144" s="134"/>
      <c r="L144" s="41"/>
      <c r="M144" s="41"/>
      <c r="N144" s="41"/>
      <c r="O144" s="134"/>
      <c r="P144" s="134"/>
      <c r="Q144" s="134"/>
      <c r="R144" s="134"/>
      <c r="S144" s="134"/>
      <c r="T144" s="134"/>
      <c r="U144" s="134"/>
      <c r="V144" s="134"/>
      <c r="W144" s="134"/>
      <c r="X144" s="134"/>
      <c r="Y144" s="134"/>
      <c r="Z144" s="134"/>
    </row>
    <row r="145" spans="1:26" ht="32.25" customHeight="1">
      <c r="A145" s="134"/>
      <c r="B145" s="134"/>
      <c r="C145" s="134"/>
      <c r="D145" s="134"/>
      <c r="E145" s="134"/>
      <c r="F145" s="134"/>
      <c r="G145" s="134"/>
      <c r="H145" s="134"/>
      <c r="I145" s="134"/>
      <c r="J145" s="134"/>
      <c r="K145" s="134"/>
      <c r="L145" s="41"/>
      <c r="M145" s="41"/>
      <c r="N145" s="41"/>
      <c r="O145" s="134"/>
      <c r="P145" s="134"/>
      <c r="Q145" s="134"/>
      <c r="R145" s="134"/>
      <c r="S145" s="134"/>
      <c r="T145" s="134"/>
      <c r="U145" s="134"/>
      <c r="V145" s="134"/>
      <c r="W145" s="134"/>
      <c r="X145" s="134"/>
      <c r="Y145" s="134"/>
      <c r="Z145" s="134"/>
    </row>
    <row r="146" spans="1:26" ht="32.25" customHeight="1">
      <c r="A146" s="134"/>
      <c r="B146" s="134"/>
      <c r="C146" s="134"/>
      <c r="D146" s="134"/>
      <c r="E146" s="134"/>
      <c r="F146" s="134"/>
      <c r="G146" s="134"/>
      <c r="H146" s="134"/>
      <c r="I146" s="134"/>
      <c r="J146" s="134"/>
      <c r="K146" s="134"/>
      <c r="L146" s="41"/>
      <c r="M146" s="41"/>
      <c r="N146" s="41"/>
      <c r="O146" s="134"/>
      <c r="P146" s="134"/>
      <c r="Q146" s="134"/>
      <c r="R146" s="134"/>
      <c r="S146" s="134"/>
      <c r="T146" s="134"/>
      <c r="U146" s="134"/>
      <c r="V146" s="134"/>
      <c r="W146" s="134"/>
      <c r="X146" s="134"/>
      <c r="Y146" s="134"/>
      <c r="Z146" s="134"/>
    </row>
    <row r="147" spans="1:26" ht="32.25" customHeight="1">
      <c r="A147" s="134"/>
      <c r="B147" s="134"/>
      <c r="C147" s="134"/>
      <c r="D147" s="134"/>
      <c r="E147" s="134"/>
      <c r="F147" s="134"/>
      <c r="G147" s="134"/>
      <c r="H147" s="134"/>
      <c r="I147" s="134"/>
      <c r="J147" s="134"/>
      <c r="K147" s="134"/>
      <c r="L147" s="41"/>
      <c r="M147" s="41"/>
      <c r="N147" s="41"/>
      <c r="O147" s="134"/>
      <c r="P147" s="134"/>
      <c r="Q147" s="134"/>
      <c r="R147" s="134"/>
      <c r="S147" s="134"/>
      <c r="T147" s="134"/>
      <c r="U147" s="134"/>
      <c r="V147" s="134"/>
      <c r="W147" s="134"/>
      <c r="X147" s="134"/>
      <c r="Y147" s="134"/>
      <c r="Z147" s="134"/>
    </row>
    <row r="148" spans="1:26" ht="32.25" customHeight="1">
      <c r="A148" s="134"/>
      <c r="B148" s="134"/>
      <c r="C148" s="134"/>
      <c r="D148" s="134"/>
      <c r="E148" s="134"/>
      <c r="F148" s="134"/>
      <c r="G148" s="134"/>
      <c r="H148" s="134"/>
      <c r="I148" s="134"/>
      <c r="J148" s="134"/>
      <c r="K148" s="134"/>
      <c r="L148" s="41"/>
      <c r="M148" s="41"/>
      <c r="N148" s="41"/>
      <c r="O148" s="134"/>
      <c r="P148" s="134"/>
      <c r="Q148" s="134"/>
      <c r="R148" s="134"/>
      <c r="S148" s="134"/>
      <c r="T148" s="134"/>
      <c r="U148" s="134"/>
      <c r="V148" s="134"/>
      <c r="W148" s="134"/>
      <c r="X148" s="134"/>
      <c r="Y148" s="134"/>
      <c r="Z148" s="134"/>
    </row>
    <row r="149" spans="1:26" ht="32.25" customHeight="1">
      <c r="A149" s="134"/>
      <c r="B149" s="134"/>
      <c r="C149" s="134"/>
      <c r="D149" s="134"/>
      <c r="E149" s="134"/>
      <c r="F149" s="134"/>
      <c r="G149" s="134"/>
      <c r="H149" s="134"/>
      <c r="I149" s="134"/>
      <c r="J149" s="134"/>
      <c r="K149" s="134"/>
      <c r="L149" s="41"/>
      <c r="M149" s="41"/>
      <c r="N149" s="41"/>
      <c r="O149" s="134"/>
      <c r="P149" s="134"/>
      <c r="Q149" s="134"/>
      <c r="R149" s="134"/>
      <c r="S149" s="134"/>
      <c r="T149" s="134"/>
      <c r="U149" s="134"/>
      <c r="V149" s="134"/>
      <c r="W149" s="134"/>
      <c r="X149" s="134"/>
      <c r="Y149" s="134"/>
      <c r="Z149" s="134"/>
    </row>
    <row r="150" spans="1:26" ht="32.25" customHeight="1">
      <c r="A150" s="134"/>
      <c r="B150" s="134"/>
      <c r="C150" s="134"/>
      <c r="D150" s="134"/>
      <c r="E150" s="134"/>
      <c r="F150" s="134"/>
      <c r="G150" s="134"/>
      <c r="H150" s="134"/>
      <c r="I150" s="134"/>
      <c r="J150" s="134"/>
      <c r="K150" s="134"/>
      <c r="L150" s="41"/>
      <c r="M150" s="41"/>
      <c r="N150" s="41"/>
      <c r="O150" s="134"/>
      <c r="P150" s="134"/>
      <c r="Q150" s="134"/>
      <c r="R150" s="134"/>
      <c r="S150" s="134"/>
      <c r="T150" s="134"/>
      <c r="U150" s="134"/>
      <c r="V150" s="134"/>
      <c r="W150" s="134"/>
      <c r="X150" s="134"/>
      <c r="Y150" s="134"/>
      <c r="Z150" s="134"/>
    </row>
    <row r="151" spans="1:26" ht="32.25" customHeight="1">
      <c r="A151" s="134"/>
      <c r="B151" s="134"/>
      <c r="C151" s="134"/>
      <c r="D151" s="134"/>
      <c r="E151" s="134"/>
      <c r="F151" s="134"/>
      <c r="G151" s="134"/>
      <c r="H151" s="134"/>
      <c r="I151" s="134"/>
      <c r="J151" s="134"/>
      <c r="K151" s="134"/>
      <c r="L151" s="41"/>
      <c r="M151" s="41"/>
      <c r="N151" s="41"/>
      <c r="O151" s="134"/>
      <c r="P151" s="134"/>
      <c r="Q151" s="134"/>
      <c r="R151" s="134"/>
      <c r="S151" s="134"/>
      <c r="T151" s="134"/>
      <c r="U151" s="134"/>
      <c r="V151" s="134"/>
      <c r="W151" s="134"/>
      <c r="X151" s="134"/>
      <c r="Y151" s="134"/>
      <c r="Z151" s="134"/>
    </row>
    <row r="152" spans="1:26" ht="32.25" customHeight="1">
      <c r="A152" s="134"/>
      <c r="B152" s="134"/>
      <c r="C152" s="134"/>
      <c r="D152" s="134"/>
      <c r="E152" s="134"/>
      <c r="F152" s="134"/>
      <c r="G152" s="134"/>
      <c r="H152" s="134"/>
      <c r="I152" s="134"/>
      <c r="J152" s="134"/>
      <c r="K152" s="134"/>
      <c r="L152" s="41"/>
      <c r="M152" s="41"/>
      <c r="N152" s="41"/>
      <c r="O152" s="134"/>
      <c r="P152" s="134"/>
      <c r="Q152" s="134"/>
      <c r="R152" s="134"/>
      <c r="S152" s="134"/>
      <c r="T152" s="134"/>
      <c r="U152" s="134"/>
      <c r="V152" s="134"/>
      <c r="W152" s="134"/>
      <c r="X152" s="134"/>
      <c r="Y152" s="134"/>
      <c r="Z152" s="134"/>
    </row>
    <row r="153" spans="1:26" ht="32.25" customHeight="1">
      <c r="A153" s="134"/>
      <c r="B153" s="134"/>
      <c r="C153" s="134"/>
      <c r="D153" s="134"/>
      <c r="E153" s="134"/>
      <c r="F153" s="134"/>
      <c r="G153" s="134"/>
      <c r="H153" s="134"/>
      <c r="I153" s="134"/>
      <c r="J153" s="134"/>
      <c r="K153" s="134"/>
      <c r="L153" s="41"/>
      <c r="M153" s="41"/>
      <c r="N153" s="41"/>
      <c r="O153" s="134"/>
      <c r="P153" s="134"/>
      <c r="Q153" s="134"/>
      <c r="R153" s="134"/>
      <c r="S153" s="134"/>
      <c r="T153" s="134"/>
      <c r="U153" s="134"/>
      <c r="V153" s="134"/>
      <c r="W153" s="134"/>
      <c r="X153" s="134"/>
      <c r="Y153" s="134"/>
      <c r="Z153" s="134"/>
    </row>
    <row r="154" spans="1:26" ht="32.25" customHeight="1">
      <c r="A154" s="134"/>
      <c r="B154" s="134"/>
      <c r="C154" s="134"/>
      <c r="D154" s="134"/>
      <c r="E154" s="134"/>
      <c r="F154" s="134"/>
      <c r="G154" s="134"/>
      <c r="H154" s="134"/>
      <c r="I154" s="134"/>
      <c r="J154" s="134"/>
      <c r="K154" s="134"/>
      <c r="L154" s="41"/>
      <c r="M154" s="41"/>
      <c r="N154" s="41"/>
      <c r="O154" s="134"/>
      <c r="P154" s="134"/>
      <c r="Q154" s="134"/>
      <c r="R154" s="134"/>
      <c r="S154" s="134"/>
      <c r="T154" s="134"/>
      <c r="U154" s="134"/>
      <c r="V154" s="134"/>
      <c r="W154" s="134"/>
      <c r="X154" s="134"/>
      <c r="Y154" s="134"/>
      <c r="Z154" s="134"/>
    </row>
    <row r="155" spans="1:26" ht="32.25" customHeight="1">
      <c r="A155" s="134"/>
      <c r="B155" s="134"/>
      <c r="C155" s="134"/>
      <c r="D155" s="134"/>
      <c r="E155" s="134"/>
      <c r="F155" s="134"/>
      <c r="G155" s="134"/>
      <c r="H155" s="134"/>
      <c r="I155" s="134"/>
      <c r="J155" s="134"/>
      <c r="K155" s="134"/>
      <c r="L155" s="41"/>
      <c r="M155" s="41"/>
      <c r="N155" s="41"/>
      <c r="O155" s="134"/>
      <c r="P155" s="134"/>
      <c r="Q155" s="134"/>
      <c r="R155" s="134"/>
      <c r="S155" s="134"/>
      <c r="T155" s="134"/>
      <c r="U155" s="134"/>
      <c r="V155" s="134"/>
      <c r="W155" s="134"/>
      <c r="X155" s="134"/>
      <c r="Y155" s="134"/>
      <c r="Z155" s="134"/>
    </row>
    <row r="156" spans="1:26" ht="32.25" customHeight="1">
      <c r="A156" s="134"/>
      <c r="B156" s="134"/>
      <c r="C156" s="134"/>
      <c r="D156" s="134"/>
      <c r="E156" s="134"/>
      <c r="F156" s="134"/>
      <c r="G156" s="134"/>
      <c r="H156" s="134"/>
      <c r="I156" s="134"/>
      <c r="J156" s="134"/>
      <c r="K156" s="134"/>
      <c r="L156" s="41"/>
      <c r="M156" s="41"/>
      <c r="N156" s="41"/>
      <c r="O156" s="134"/>
      <c r="P156" s="134"/>
      <c r="Q156" s="134"/>
      <c r="R156" s="134"/>
      <c r="S156" s="134"/>
      <c r="T156" s="134"/>
      <c r="U156" s="134"/>
      <c r="V156" s="134"/>
      <c r="W156" s="134"/>
      <c r="X156" s="134"/>
      <c r="Y156" s="134"/>
      <c r="Z156" s="134"/>
    </row>
    <row r="157" spans="1:26" ht="32.25" customHeight="1">
      <c r="A157" s="134"/>
      <c r="B157" s="134"/>
      <c r="C157" s="134"/>
      <c r="D157" s="134"/>
      <c r="E157" s="134"/>
      <c r="F157" s="134"/>
      <c r="G157" s="134"/>
      <c r="H157" s="134"/>
      <c r="I157" s="134"/>
      <c r="J157" s="134"/>
      <c r="K157" s="134"/>
      <c r="L157" s="41"/>
      <c r="M157" s="41"/>
      <c r="N157" s="41"/>
      <c r="O157" s="134"/>
      <c r="P157" s="134"/>
      <c r="Q157" s="134"/>
      <c r="R157" s="134"/>
      <c r="S157" s="134"/>
      <c r="T157" s="134"/>
      <c r="U157" s="134"/>
      <c r="V157" s="134"/>
      <c r="W157" s="134"/>
      <c r="X157" s="134"/>
      <c r="Y157" s="134"/>
      <c r="Z157" s="134"/>
    </row>
    <row r="158" spans="1:26" ht="32.25" customHeight="1">
      <c r="A158" s="134"/>
      <c r="B158" s="134"/>
      <c r="C158" s="134"/>
      <c r="D158" s="134"/>
      <c r="E158" s="134"/>
      <c r="F158" s="134"/>
      <c r="G158" s="134"/>
      <c r="H158" s="134"/>
      <c r="I158" s="134"/>
      <c r="J158" s="134"/>
      <c r="K158" s="134"/>
      <c r="L158" s="41"/>
      <c r="M158" s="41"/>
      <c r="N158" s="41"/>
      <c r="O158" s="134"/>
      <c r="P158" s="134"/>
      <c r="Q158" s="134"/>
      <c r="R158" s="134"/>
      <c r="S158" s="134"/>
      <c r="T158" s="134"/>
      <c r="U158" s="134"/>
      <c r="V158" s="134"/>
      <c r="W158" s="134"/>
      <c r="X158" s="134"/>
      <c r="Y158" s="134"/>
      <c r="Z158" s="134"/>
    </row>
    <row r="159" spans="1:26" ht="32.25" customHeight="1">
      <c r="A159" s="134"/>
      <c r="B159" s="134"/>
      <c r="C159" s="134"/>
      <c r="D159" s="134"/>
      <c r="E159" s="134"/>
      <c r="F159" s="134"/>
      <c r="G159" s="134"/>
      <c r="H159" s="134"/>
      <c r="I159" s="134"/>
      <c r="J159" s="134"/>
      <c r="K159" s="134"/>
      <c r="L159" s="41"/>
      <c r="M159" s="41"/>
      <c r="N159" s="41"/>
      <c r="O159" s="134"/>
      <c r="P159" s="134"/>
      <c r="Q159" s="134"/>
      <c r="R159" s="134"/>
      <c r="S159" s="134"/>
      <c r="T159" s="134"/>
      <c r="U159" s="134"/>
      <c r="V159" s="134"/>
      <c r="W159" s="134"/>
      <c r="X159" s="134"/>
      <c r="Y159" s="134"/>
      <c r="Z159" s="134"/>
    </row>
    <row r="160" spans="1:26" ht="32.25" customHeight="1">
      <c r="A160" s="134"/>
      <c r="B160" s="134"/>
      <c r="C160" s="134"/>
      <c r="D160" s="134"/>
      <c r="E160" s="134"/>
      <c r="F160" s="134"/>
      <c r="G160" s="134"/>
      <c r="H160" s="134"/>
      <c r="I160" s="134"/>
      <c r="J160" s="134"/>
      <c r="K160" s="134"/>
      <c r="L160" s="41"/>
      <c r="M160" s="41"/>
      <c r="N160" s="41"/>
      <c r="O160" s="134"/>
      <c r="P160" s="134"/>
      <c r="Q160" s="134"/>
      <c r="R160" s="134"/>
      <c r="S160" s="134"/>
      <c r="T160" s="134"/>
      <c r="U160" s="134"/>
      <c r="V160" s="134"/>
      <c r="W160" s="134"/>
      <c r="X160" s="134"/>
      <c r="Y160" s="134"/>
      <c r="Z160" s="134"/>
    </row>
    <row r="161" spans="1:26" ht="32.25" customHeight="1">
      <c r="A161" s="134"/>
      <c r="B161" s="134"/>
      <c r="C161" s="134"/>
      <c r="D161" s="134"/>
      <c r="E161" s="134"/>
      <c r="F161" s="134"/>
      <c r="G161" s="134"/>
      <c r="H161" s="134"/>
      <c r="I161" s="134"/>
      <c r="J161" s="134"/>
      <c r="K161" s="134"/>
      <c r="L161" s="41"/>
      <c r="M161" s="41"/>
      <c r="N161" s="41"/>
      <c r="O161" s="134"/>
      <c r="P161" s="134"/>
      <c r="Q161" s="134"/>
      <c r="R161" s="134"/>
      <c r="S161" s="134"/>
      <c r="T161" s="134"/>
      <c r="U161" s="134"/>
      <c r="V161" s="134"/>
      <c r="W161" s="134"/>
      <c r="X161" s="134"/>
      <c r="Y161" s="134"/>
      <c r="Z161" s="134"/>
    </row>
    <row r="162" spans="1:26" ht="32.25" customHeight="1">
      <c r="A162" s="134"/>
      <c r="B162" s="134"/>
      <c r="C162" s="134"/>
      <c r="D162" s="134"/>
      <c r="E162" s="134"/>
      <c r="F162" s="134"/>
      <c r="G162" s="134"/>
      <c r="H162" s="134"/>
      <c r="I162" s="134"/>
      <c r="J162" s="134"/>
      <c r="K162" s="134"/>
      <c r="L162" s="41"/>
      <c r="M162" s="41"/>
      <c r="N162" s="41"/>
      <c r="O162" s="134"/>
      <c r="P162" s="134"/>
      <c r="Q162" s="134"/>
      <c r="R162" s="134"/>
      <c r="S162" s="134"/>
      <c r="T162" s="134"/>
      <c r="U162" s="134"/>
      <c r="V162" s="134"/>
      <c r="W162" s="134"/>
      <c r="X162" s="134"/>
      <c r="Y162" s="134"/>
      <c r="Z162" s="134"/>
    </row>
    <row r="163" spans="1:26" ht="32.25" customHeight="1">
      <c r="A163" s="134"/>
      <c r="B163" s="134"/>
      <c r="C163" s="134"/>
      <c r="D163" s="134"/>
      <c r="E163" s="134"/>
      <c r="F163" s="134"/>
      <c r="G163" s="134"/>
      <c r="H163" s="134"/>
      <c r="I163" s="134"/>
      <c r="J163" s="134"/>
      <c r="K163" s="134"/>
      <c r="L163" s="41"/>
      <c r="M163" s="41"/>
      <c r="N163" s="41"/>
      <c r="O163" s="134"/>
      <c r="P163" s="134"/>
      <c r="Q163" s="134"/>
      <c r="R163" s="134"/>
      <c r="S163" s="134"/>
      <c r="T163" s="134"/>
      <c r="U163" s="134"/>
      <c r="V163" s="134"/>
      <c r="W163" s="134"/>
      <c r="X163" s="134"/>
      <c r="Y163" s="134"/>
      <c r="Z163" s="134"/>
    </row>
    <row r="164" spans="1:26" ht="32.25" customHeight="1">
      <c r="A164" s="134"/>
      <c r="B164" s="134"/>
      <c r="C164" s="134"/>
      <c r="D164" s="134"/>
      <c r="E164" s="134"/>
      <c r="F164" s="134"/>
      <c r="G164" s="134"/>
      <c r="H164" s="134"/>
      <c r="I164" s="134"/>
      <c r="J164" s="134"/>
      <c r="K164" s="134"/>
      <c r="L164" s="41"/>
      <c r="M164" s="41"/>
      <c r="N164" s="41"/>
      <c r="O164" s="134"/>
      <c r="P164" s="134"/>
      <c r="Q164" s="134"/>
      <c r="R164" s="134"/>
      <c r="S164" s="134"/>
      <c r="T164" s="134"/>
      <c r="U164" s="134"/>
      <c r="V164" s="134"/>
      <c r="W164" s="134"/>
      <c r="X164" s="134"/>
      <c r="Y164" s="134"/>
      <c r="Z164" s="134"/>
    </row>
    <row r="165" spans="1:26" ht="32.25" customHeight="1">
      <c r="A165" s="134"/>
      <c r="B165" s="134"/>
      <c r="C165" s="134"/>
      <c r="D165" s="134"/>
      <c r="E165" s="134"/>
      <c r="F165" s="134"/>
      <c r="G165" s="134"/>
      <c r="H165" s="134"/>
      <c r="I165" s="134"/>
      <c r="J165" s="134"/>
      <c r="K165" s="134"/>
      <c r="L165" s="41"/>
      <c r="M165" s="41"/>
      <c r="N165" s="41"/>
      <c r="O165" s="134"/>
      <c r="P165" s="134"/>
      <c r="Q165" s="134"/>
      <c r="R165" s="134"/>
      <c r="S165" s="134"/>
      <c r="T165" s="134"/>
      <c r="U165" s="134"/>
      <c r="V165" s="134"/>
      <c r="W165" s="134"/>
      <c r="X165" s="134"/>
      <c r="Y165" s="134"/>
      <c r="Z165" s="134"/>
    </row>
    <row r="166" spans="1:26" ht="32.25" customHeight="1">
      <c r="A166" s="134"/>
      <c r="B166" s="134"/>
      <c r="C166" s="134"/>
      <c r="D166" s="134"/>
      <c r="E166" s="134"/>
      <c r="F166" s="134"/>
      <c r="G166" s="134"/>
      <c r="H166" s="134"/>
      <c r="I166" s="134"/>
      <c r="J166" s="134"/>
      <c r="K166" s="134"/>
      <c r="L166" s="41"/>
      <c r="M166" s="41"/>
      <c r="N166" s="41"/>
      <c r="O166" s="134"/>
      <c r="P166" s="134"/>
      <c r="Q166" s="134"/>
      <c r="R166" s="134"/>
      <c r="S166" s="134"/>
      <c r="T166" s="134"/>
      <c r="U166" s="134"/>
      <c r="V166" s="134"/>
      <c r="W166" s="134"/>
      <c r="X166" s="134"/>
      <c r="Y166" s="134"/>
      <c r="Z166" s="134"/>
    </row>
    <row r="167" spans="1:26" ht="32.25" customHeight="1">
      <c r="A167" s="134"/>
      <c r="B167" s="134"/>
      <c r="C167" s="134"/>
      <c r="D167" s="134"/>
      <c r="E167" s="134"/>
      <c r="F167" s="134"/>
      <c r="G167" s="134"/>
      <c r="H167" s="134"/>
      <c r="I167" s="134"/>
      <c r="J167" s="134"/>
      <c r="K167" s="134"/>
      <c r="L167" s="41"/>
      <c r="M167" s="41"/>
      <c r="N167" s="41"/>
      <c r="O167" s="134"/>
      <c r="P167" s="134"/>
      <c r="Q167" s="134"/>
      <c r="R167" s="134"/>
      <c r="S167" s="134"/>
      <c r="T167" s="134"/>
      <c r="U167" s="134"/>
      <c r="V167" s="134"/>
      <c r="W167" s="134"/>
      <c r="X167" s="134"/>
      <c r="Y167" s="134"/>
      <c r="Z167" s="134"/>
    </row>
    <row r="168" spans="1:26" ht="32.25" customHeight="1">
      <c r="A168" s="134"/>
      <c r="B168" s="134"/>
      <c r="C168" s="134"/>
      <c r="D168" s="134"/>
      <c r="E168" s="134"/>
      <c r="F168" s="134"/>
      <c r="G168" s="134"/>
      <c r="H168" s="134"/>
      <c r="I168" s="134"/>
      <c r="J168" s="134"/>
      <c r="K168" s="134"/>
      <c r="L168" s="41"/>
      <c r="M168" s="41"/>
      <c r="N168" s="41"/>
      <c r="O168" s="134"/>
      <c r="P168" s="134"/>
      <c r="Q168" s="134"/>
      <c r="R168" s="134"/>
      <c r="S168" s="134"/>
      <c r="T168" s="134"/>
      <c r="U168" s="134"/>
      <c r="V168" s="134"/>
      <c r="W168" s="134"/>
      <c r="X168" s="134"/>
      <c r="Y168" s="134"/>
      <c r="Z168" s="134"/>
    </row>
    <row r="169" spans="1:26" ht="32.25" customHeight="1">
      <c r="A169" s="134"/>
      <c r="B169" s="134"/>
      <c r="C169" s="134"/>
      <c r="D169" s="134"/>
      <c r="E169" s="134"/>
      <c r="F169" s="134"/>
      <c r="G169" s="134"/>
      <c r="H169" s="134"/>
      <c r="I169" s="134"/>
      <c r="J169" s="134"/>
      <c r="K169" s="134"/>
      <c r="L169" s="41"/>
      <c r="M169" s="41"/>
      <c r="N169" s="41"/>
      <c r="O169" s="134"/>
      <c r="P169" s="134"/>
      <c r="Q169" s="134"/>
      <c r="R169" s="134"/>
      <c r="S169" s="134"/>
      <c r="T169" s="134"/>
      <c r="U169" s="134"/>
      <c r="V169" s="134"/>
      <c r="W169" s="134"/>
      <c r="X169" s="134"/>
      <c r="Y169" s="134"/>
      <c r="Z169" s="134"/>
    </row>
    <row r="170" spans="1:26" ht="32.25" customHeight="1">
      <c r="A170" s="134"/>
      <c r="B170" s="134"/>
      <c r="C170" s="134"/>
      <c r="D170" s="134"/>
      <c r="E170" s="134"/>
      <c r="F170" s="134"/>
      <c r="G170" s="134"/>
      <c r="H170" s="134"/>
      <c r="I170" s="134"/>
      <c r="J170" s="134"/>
      <c r="K170" s="134"/>
      <c r="L170" s="41"/>
      <c r="M170" s="41"/>
      <c r="N170" s="41"/>
      <c r="O170" s="134"/>
      <c r="P170" s="134"/>
      <c r="Q170" s="134"/>
      <c r="R170" s="134"/>
      <c r="S170" s="134"/>
      <c r="T170" s="134"/>
      <c r="U170" s="134"/>
      <c r="V170" s="134"/>
      <c r="W170" s="134"/>
      <c r="X170" s="134"/>
      <c r="Y170" s="134"/>
      <c r="Z170" s="134"/>
    </row>
    <row r="171" spans="1:26" ht="32.25" customHeight="1">
      <c r="A171" s="134"/>
      <c r="B171" s="134"/>
      <c r="C171" s="134"/>
      <c r="D171" s="134"/>
      <c r="E171" s="134"/>
      <c r="F171" s="134"/>
      <c r="G171" s="134"/>
      <c r="H171" s="134"/>
      <c r="I171" s="134"/>
      <c r="J171" s="134"/>
      <c r="K171" s="134"/>
      <c r="L171" s="41"/>
      <c r="M171" s="41"/>
      <c r="N171" s="41"/>
      <c r="O171" s="134"/>
      <c r="P171" s="134"/>
      <c r="Q171" s="134"/>
      <c r="R171" s="134"/>
      <c r="S171" s="134"/>
      <c r="T171" s="134"/>
      <c r="U171" s="134"/>
      <c r="V171" s="134"/>
      <c r="W171" s="134"/>
      <c r="X171" s="134"/>
      <c r="Y171" s="134"/>
      <c r="Z171" s="134"/>
    </row>
    <row r="172" spans="1:26" ht="32.25" customHeight="1">
      <c r="A172" s="134"/>
      <c r="B172" s="134"/>
      <c r="C172" s="134"/>
      <c r="D172" s="134"/>
      <c r="E172" s="134"/>
      <c r="F172" s="134"/>
      <c r="G172" s="134"/>
      <c r="H172" s="134"/>
      <c r="I172" s="134"/>
      <c r="J172" s="134"/>
      <c r="K172" s="134"/>
      <c r="L172" s="41"/>
      <c r="M172" s="41"/>
      <c r="N172" s="41"/>
      <c r="O172" s="134"/>
      <c r="P172" s="134"/>
      <c r="Q172" s="134"/>
      <c r="R172" s="134"/>
      <c r="S172" s="134"/>
      <c r="T172" s="134"/>
      <c r="U172" s="134"/>
      <c r="V172" s="134"/>
      <c r="W172" s="134"/>
      <c r="X172" s="134"/>
      <c r="Y172" s="134"/>
      <c r="Z172" s="134"/>
    </row>
    <row r="173" spans="1:26" ht="32.25" customHeight="1">
      <c r="A173" s="134"/>
      <c r="B173" s="134"/>
      <c r="C173" s="134"/>
      <c r="D173" s="134"/>
      <c r="E173" s="134"/>
      <c r="F173" s="134"/>
      <c r="G173" s="134"/>
      <c r="H173" s="134"/>
      <c r="I173" s="134"/>
      <c r="J173" s="134"/>
      <c r="K173" s="134"/>
      <c r="L173" s="41"/>
      <c r="M173" s="41"/>
      <c r="N173" s="41"/>
      <c r="O173" s="134"/>
      <c r="P173" s="134"/>
      <c r="Q173" s="134"/>
      <c r="R173" s="134"/>
      <c r="S173" s="134"/>
      <c r="T173" s="134"/>
      <c r="U173" s="134"/>
      <c r="V173" s="134"/>
      <c r="W173" s="134"/>
      <c r="X173" s="134"/>
      <c r="Y173" s="134"/>
      <c r="Z173" s="134"/>
    </row>
    <row r="174" spans="1:26" ht="32.25" customHeight="1">
      <c r="A174" s="134"/>
      <c r="B174" s="134"/>
      <c r="C174" s="134"/>
      <c r="D174" s="134"/>
      <c r="E174" s="134"/>
      <c r="F174" s="134"/>
      <c r="G174" s="134"/>
      <c r="H174" s="134"/>
      <c r="I174" s="134"/>
      <c r="J174" s="134"/>
      <c r="K174" s="134"/>
      <c r="L174" s="41"/>
      <c r="M174" s="41"/>
      <c r="N174" s="41"/>
      <c r="O174" s="134"/>
      <c r="P174" s="134"/>
      <c r="Q174" s="134"/>
      <c r="R174" s="134"/>
      <c r="S174" s="134"/>
      <c r="T174" s="134"/>
      <c r="U174" s="134"/>
      <c r="V174" s="134"/>
      <c r="W174" s="134"/>
      <c r="X174" s="134"/>
      <c r="Y174" s="134"/>
      <c r="Z174" s="134"/>
    </row>
    <row r="175" spans="1:26" ht="32.25" customHeight="1">
      <c r="A175" s="134"/>
      <c r="B175" s="134"/>
      <c r="C175" s="134"/>
      <c r="D175" s="134"/>
      <c r="E175" s="134"/>
      <c r="F175" s="134"/>
      <c r="G175" s="134"/>
      <c r="H175" s="134"/>
      <c r="I175" s="134"/>
      <c r="J175" s="134"/>
      <c r="K175" s="134"/>
      <c r="L175" s="41"/>
      <c r="M175" s="41"/>
      <c r="N175" s="41"/>
      <c r="O175" s="134"/>
      <c r="P175" s="134"/>
      <c r="Q175" s="134"/>
      <c r="R175" s="134"/>
      <c r="S175" s="134"/>
      <c r="T175" s="134"/>
      <c r="U175" s="134"/>
      <c r="V175" s="134"/>
      <c r="W175" s="134"/>
      <c r="X175" s="134"/>
      <c r="Y175" s="134"/>
      <c r="Z175" s="134"/>
    </row>
    <row r="176" spans="1:26" ht="32.25" customHeight="1">
      <c r="A176" s="134"/>
      <c r="B176" s="134"/>
      <c r="C176" s="134"/>
      <c r="D176" s="134"/>
      <c r="E176" s="134"/>
      <c r="F176" s="134"/>
      <c r="G176" s="134"/>
      <c r="H176" s="134"/>
      <c r="I176" s="134"/>
      <c r="J176" s="134"/>
      <c r="K176" s="134"/>
      <c r="L176" s="41"/>
      <c r="M176" s="41"/>
      <c r="N176" s="41"/>
      <c r="O176" s="134"/>
      <c r="P176" s="134"/>
      <c r="Q176" s="134"/>
      <c r="R176" s="134"/>
      <c r="S176" s="134"/>
      <c r="T176" s="134"/>
      <c r="U176" s="134"/>
      <c r="V176" s="134"/>
      <c r="W176" s="134"/>
      <c r="X176" s="134"/>
      <c r="Y176" s="134"/>
      <c r="Z176" s="134"/>
    </row>
    <row r="177" spans="1:26" ht="32.25" customHeight="1">
      <c r="A177" s="134"/>
      <c r="B177" s="134"/>
      <c r="C177" s="134"/>
      <c r="D177" s="134"/>
      <c r="E177" s="134"/>
      <c r="F177" s="134"/>
      <c r="G177" s="134"/>
      <c r="H177" s="134"/>
      <c r="I177" s="134"/>
      <c r="J177" s="134"/>
      <c r="K177" s="134"/>
      <c r="L177" s="41"/>
      <c r="M177" s="41"/>
      <c r="N177" s="41"/>
      <c r="O177" s="134"/>
      <c r="P177" s="134"/>
      <c r="Q177" s="134"/>
      <c r="R177" s="134"/>
      <c r="S177" s="134"/>
      <c r="T177" s="134"/>
      <c r="U177" s="134"/>
      <c r="V177" s="134"/>
      <c r="W177" s="134"/>
      <c r="X177" s="134"/>
      <c r="Y177" s="134"/>
      <c r="Z177" s="134"/>
    </row>
    <row r="178" spans="1:26" ht="32.25" customHeight="1">
      <c r="A178" s="134"/>
      <c r="B178" s="134"/>
      <c r="C178" s="134"/>
      <c r="D178" s="134"/>
      <c r="E178" s="134"/>
      <c r="F178" s="134"/>
      <c r="G178" s="134"/>
      <c r="H178" s="134"/>
      <c r="I178" s="134"/>
      <c r="J178" s="134"/>
      <c r="K178" s="134"/>
      <c r="L178" s="41"/>
      <c r="M178" s="41"/>
      <c r="N178" s="41"/>
      <c r="O178" s="134"/>
      <c r="P178" s="134"/>
      <c r="Q178" s="134"/>
      <c r="R178" s="134"/>
      <c r="S178" s="134"/>
      <c r="T178" s="134"/>
      <c r="U178" s="134"/>
      <c r="V178" s="134"/>
      <c r="W178" s="134"/>
      <c r="X178" s="134"/>
      <c r="Y178" s="134"/>
      <c r="Z178" s="134"/>
    </row>
    <row r="179" spans="1:26" ht="32.25" customHeight="1">
      <c r="A179" s="134"/>
      <c r="B179" s="134"/>
      <c r="C179" s="134"/>
      <c r="D179" s="134"/>
      <c r="E179" s="134"/>
      <c r="F179" s="134"/>
      <c r="G179" s="134"/>
      <c r="H179" s="134"/>
      <c r="I179" s="134"/>
      <c r="J179" s="134"/>
      <c r="K179" s="134"/>
      <c r="L179" s="41"/>
      <c r="M179" s="41"/>
      <c r="N179" s="41"/>
      <c r="O179" s="134"/>
      <c r="P179" s="134"/>
      <c r="Q179" s="134"/>
      <c r="R179" s="134"/>
      <c r="S179" s="134"/>
      <c r="T179" s="134"/>
      <c r="U179" s="134"/>
      <c r="V179" s="134"/>
      <c r="W179" s="134"/>
      <c r="X179" s="134"/>
      <c r="Y179" s="134"/>
      <c r="Z179" s="134"/>
    </row>
    <row r="180" spans="1:26" ht="32.25" customHeight="1">
      <c r="A180" s="134"/>
      <c r="B180" s="134"/>
      <c r="C180" s="134"/>
      <c r="D180" s="134"/>
      <c r="E180" s="134"/>
      <c r="F180" s="134"/>
      <c r="G180" s="134"/>
      <c r="H180" s="134"/>
      <c r="I180" s="134"/>
      <c r="J180" s="134"/>
      <c r="K180" s="134"/>
      <c r="L180" s="41"/>
      <c r="M180" s="41"/>
      <c r="N180" s="41"/>
      <c r="O180" s="134"/>
      <c r="P180" s="134"/>
      <c r="Q180" s="134"/>
      <c r="R180" s="134"/>
      <c r="S180" s="134"/>
      <c r="T180" s="134"/>
      <c r="U180" s="134"/>
      <c r="V180" s="134"/>
      <c r="W180" s="134"/>
      <c r="X180" s="134"/>
      <c r="Y180" s="134"/>
      <c r="Z180" s="134"/>
    </row>
    <row r="181" spans="1:26" ht="32.25" customHeight="1">
      <c r="A181" s="134"/>
      <c r="B181" s="134"/>
      <c r="C181" s="134"/>
      <c r="D181" s="134"/>
      <c r="E181" s="134"/>
      <c r="F181" s="134"/>
      <c r="G181" s="134"/>
      <c r="H181" s="134"/>
      <c r="I181" s="134"/>
      <c r="J181" s="134"/>
      <c r="K181" s="134"/>
      <c r="L181" s="41"/>
      <c r="M181" s="41"/>
      <c r="N181" s="41"/>
      <c r="O181" s="134"/>
      <c r="P181" s="134"/>
      <c r="Q181" s="134"/>
      <c r="R181" s="134"/>
      <c r="S181" s="134"/>
      <c r="T181" s="134"/>
      <c r="U181" s="134"/>
      <c r="V181" s="134"/>
      <c r="W181" s="134"/>
      <c r="X181" s="134"/>
      <c r="Y181" s="134"/>
      <c r="Z181" s="134"/>
    </row>
    <row r="182" spans="1:26" ht="32.25" customHeight="1">
      <c r="A182" s="134"/>
      <c r="B182" s="134"/>
      <c r="C182" s="134"/>
      <c r="D182" s="134"/>
      <c r="E182" s="134"/>
      <c r="F182" s="134"/>
      <c r="G182" s="134"/>
      <c r="H182" s="134"/>
      <c r="I182" s="134"/>
      <c r="J182" s="134"/>
      <c r="K182" s="134"/>
      <c r="L182" s="41"/>
      <c r="M182" s="41"/>
      <c r="N182" s="41"/>
      <c r="O182" s="134"/>
      <c r="P182" s="134"/>
      <c r="Q182" s="134"/>
      <c r="R182" s="134"/>
      <c r="S182" s="134"/>
      <c r="T182" s="134"/>
      <c r="U182" s="134"/>
      <c r="V182" s="134"/>
      <c r="W182" s="134"/>
      <c r="X182" s="134"/>
      <c r="Y182" s="134"/>
      <c r="Z182" s="134"/>
    </row>
    <row r="183" spans="1:26" ht="32.25" customHeight="1">
      <c r="A183" s="134"/>
      <c r="B183" s="134"/>
      <c r="C183" s="134"/>
      <c r="D183" s="134"/>
      <c r="E183" s="134"/>
      <c r="F183" s="134"/>
      <c r="G183" s="134"/>
      <c r="H183" s="134"/>
      <c r="I183" s="134"/>
      <c r="J183" s="134"/>
      <c r="K183" s="134"/>
      <c r="L183" s="41"/>
      <c r="M183" s="41"/>
      <c r="N183" s="41"/>
      <c r="O183" s="134"/>
      <c r="P183" s="134"/>
      <c r="Q183" s="134"/>
      <c r="R183" s="134"/>
      <c r="S183" s="134"/>
      <c r="T183" s="134"/>
      <c r="U183" s="134"/>
      <c r="V183" s="134"/>
      <c r="W183" s="134"/>
      <c r="X183" s="134"/>
      <c r="Y183" s="134"/>
      <c r="Z183" s="134"/>
    </row>
    <row r="184" spans="1:26" ht="32.25" customHeight="1">
      <c r="A184" s="134"/>
      <c r="B184" s="134"/>
      <c r="C184" s="134"/>
      <c r="D184" s="134"/>
      <c r="E184" s="134"/>
      <c r="F184" s="134"/>
      <c r="G184" s="134"/>
      <c r="H184" s="134"/>
      <c r="I184" s="134"/>
      <c r="J184" s="134"/>
      <c r="K184" s="134"/>
      <c r="L184" s="41"/>
      <c r="M184" s="41"/>
      <c r="N184" s="41"/>
      <c r="O184" s="134"/>
      <c r="P184" s="134"/>
      <c r="Q184" s="134"/>
      <c r="R184" s="134"/>
      <c r="S184" s="134"/>
      <c r="T184" s="134"/>
      <c r="U184" s="134"/>
      <c r="V184" s="134"/>
      <c r="W184" s="134"/>
      <c r="X184" s="134"/>
      <c r="Y184" s="134"/>
      <c r="Z184" s="134"/>
    </row>
    <row r="185" spans="1:26" ht="32.25" customHeight="1">
      <c r="A185" s="134"/>
      <c r="B185" s="134"/>
      <c r="C185" s="134"/>
      <c r="D185" s="134"/>
      <c r="E185" s="134"/>
      <c r="F185" s="134"/>
      <c r="G185" s="134"/>
      <c r="H185" s="134"/>
      <c r="I185" s="134"/>
      <c r="J185" s="134"/>
      <c r="K185" s="134"/>
      <c r="L185" s="41"/>
      <c r="M185" s="41"/>
      <c r="N185" s="41"/>
      <c r="O185" s="134"/>
      <c r="P185" s="134"/>
      <c r="Q185" s="134"/>
      <c r="R185" s="134"/>
      <c r="S185" s="134"/>
      <c r="T185" s="134"/>
      <c r="U185" s="134"/>
      <c r="V185" s="134"/>
      <c r="W185" s="134"/>
      <c r="X185" s="134"/>
      <c r="Y185" s="134"/>
      <c r="Z185" s="134"/>
    </row>
    <row r="186" spans="1:26" ht="32.25" customHeight="1">
      <c r="A186" s="134"/>
      <c r="B186" s="134"/>
      <c r="C186" s="134"/>
      <c r="D186" s="134"/>
      <c r="E186" s="134"/>
      <c r="F186" s="134"/>
      <c r="G186" s="134"/>
      <c r="H186" s="134"/>
      <c r="I186" s="134"/>
      <c r="J186" s="134"/>
      <c r="K186" s="134"/>
      <c r="L186" s="41"/>
      <c r="M186" s="41"/>
      <c r="N186" s="41"/>
      <c r="O186" s="134"/>
      <c r="P186" s="134"/>
      <c r="Q186" s="134"/>
      <c r="R186" s="134"/>
      <c r="S186" s="134"/>
      <c r="T186" s="134"/>
      <c r="U186" s="134"/>
      <c r="V186" s="134"/>
      <c r="W186" s="134"/>
      <c r="X186" s="134"/>
      <c r="Y186" s="134"/>
      <c r="Z186" s="134"/>
    </row>
    <row r="187" spans="1:26" ht="32.25" customHeight="1">
      <c r="A187" s="134"/>
      <c r="B187" s="134"/>
      <c r="C187" s="134"/>
      <c r="D187" s="134"/>
      <c r="E187" s="134"/>
      <c r="F187" s="134"/>
      <c r="G187" s="134"/>
      <c r="H187" s="134"/>
      <c r="I187" s="134"/>
      <c r="J187" s="134"/>
      <c r="K187" s="134"/>
      <c r="L187" s="41"/>
      <c r="M187" s="41"/>
      <c r="N187" s="41"/>
      <c r="O187" s="134"/>
      <c r="P187" s="134"/>
      <c r="Q187" s="134"/>
      <c r="R187" s="134"/>
      <c r="S187" s="134"/>
      <c r="T187" s="134"/>
      <c r="U187" s="134"/>
      <c r="V187" s="134"/>
      <c r="W187" s="134"/>
      <c r="X187" s="134"/>
      <c r="Y187" s="134"/>
      <c r="Z187" s="134"/>
    </row>
    <row r="188" spans="1:26" ht="32.25" customHeight="1">
      <c r="A188" s="134"/>
      <c r="B188" s="134"/>
      <c r="C188" s="134"/>
      <c r="D188" s="134"/>
      <c r="E188" s="134"/>
      <c r="F188" s="134"/>
      <c r="G188" s="134"/>
      <c r="H188" s="134"/>
      <c r="I188" s="134"/>
      <c r="J188" s="134"/>
      <c r="K188" s="134"/>
      <c r="L188" s="41"/>
      <c r="M188" s="41"/>
      <c r="N188" s="41"/>
      <c r="O188" s="134"/>
      <c r="P188" s="134"/>
      <c r="Q188" s="134"/>
      <c r="R188" s="134"/>
      <c r="S188" s="134"/>
      <c r="T188" s="134"/>
      <c r="U188" s="134"/>
      <c r="V188" s="134"/>
      <c r="W188" s="134"/>
      <c r="X188" s="134"/>
      <c r="Y188" s="134"/>
      <c r="Z188" s="134"/>
    </row>
    <row r="189" spans="1:26" ht="32.25" customHeight="1">
      <c r="A189" s="134"/>
      <c r="B189" s="134"/>
      <c r="C189" s="134"/>
      <c r="D189" s="134"/>
      <c r="E189" s="134"/>
      <c r="F189" s="134"/>
      <c r="G189" s="134"/>
      <c r="H189" s="134"/>
      <c r="I189" s="134"/>
      <c r="J189" s="134"/>
      <c r="K189" s="134"/>
      <c r="L189" s="41"/>
      <c r="M189" s="41"/>
      <c r="N189" s="41"/>
      <c r="O189" s="134"/>
      <c r="P189" s="134"/>
      <c r="Q189" s="134"/>
      <c r="R189" s="134"/>
      <c r="S189" s="134"/>
      <c r="T189" s="134"/>
      <c r="U189" s="134"/>
      <c r="V189" s="134"/>
      <c r="W189" s="134"/>
      <c r="X189" s="134"/>
      <c r="Y189" s="134"/>
      <c r="Z189" s="134"/>
    </row>
    <row r="190" spans="1:26" ht="32.25" customHeight="1">
      <c r="A190" s="134"/>
      <c r="B190" s="134"/>
      <c r="C190" s="134"/>
      <c r="D190" s="134"/>
      <c r="E190" s="134"/>
      <c r="F190" s="134"/>
      <c r="G190" s="134"/>
      <c r="H190" s="134"/>
      <c r="I190" s="134"/>
      <c r="J190" s="134"/>
      <c r="K190" s="134"/>
      <c r="L190" s="41"/>
      <c r="M190" s="41"/>
      <c r="N190" s="41"/>
      <c r="O190" s="134"/>
      <c r="P190" s="134"/>
      <c r="Q190" s="134"/>
      <c r="R190" s="134"/>
      <c r="S190" s="134"/>
      <c r="T190" s="134"/>
      <c r="U190" s="134"/>
      <c r="V190" s="134"/>
      <c r="W190" s="134"/>
      <c r="X190" s="134"/>
      <c r="Y190" s="134"/>
      <c r="Z190" s="134"/>
    </row>
    <row r="191" spans="1:26" ht="32.25" customHeight="1">
      <c r="A191" s="134"/>
      <c r="B191" s="134"/>
      <c r="C191" s="134"/>
      <c r="D191" s="134"/>
      <c r="E191" s="134"/>
      <c r="F191" s="134"/>
      <c r="G191" s="134"/>
      <c r="H191" s="134"/>
      <c r="I191" s="134"/>
      <c r="J191" s="134"/>
      <c r="K191" s="134"/>
      <c r="L191" s="41"/>
      <c r="M191" s="41"/>
      <c r="N191" s="41"/>
      <c r="O191" s="134"/>
      <c r="P191" s="134"/>
      <c r="Q191" s="134"/>
      <c r="R191" s="134"/>
      <c r="S191" s="134"/>
      <c r="T191" s="134"/>
      <c r="U191" s="134"/>
      <c r="V191" s="134"/>
      <c r="W191" s="134"/>
      <c r="X191" s="134"/>
      <c r="Y191" s="134"/>
      <c r="Z191" s="134"/>
    </row>
    <row r="192" spans="1:26" ht="32.25" customHeight="1">
      <c r="A192" s="134"/>
      <c r="B192" s="134"/>
      <c r="C192" s="134"/>
      <c r="D192" s="134"/>
      <c r="E192" s="134"/>
      <c r="F192" s="134"/>
      <c r="G192" s="134"/>
      <c r="H192" s="134"/>
      <c r="I192" s="134"/>
      <c r="J192" s="134"/>
      <c r="K192" s="134"/>
      <c r="L192" s="41"/>
      <c r="M192" s="41"/>
      <c r="N192" s="41"/>
      <c r="O192" s="134"/>
      <c r="P192" s="134"/>
      <c r="Q192" s="134"/>
      <c r="R192" s="134"/>
      <c r="S192" s="134"/>
      <c r="T192" s="134"/>
      <c r="U192" s="134"/>
      <c r="V192" s="134"/>
      <c r="W192" s="134"/>
      <c r="X192" s="134"/>
      <c r="Y192" s="134"/>
      <c r="Z192" s="134"/>
    </row>
    <row r="193" spans="1:26" ht="32.25" customHeight="1">
      <c r="A193" s="134"/>
      <c r="B193" s="134"/>
      <c r="C193" s="134"/>
      <c r="D193" s="134"/>
      <c r="E193" s="134"/>
      <c r="F193" s="134"/>
      <c r="G193" s="134"/>
      <c r="H193" s="134"/>
      <c r="I193" s="134"/>
      <c r="J193" s="134"/>
      <c r="K193" s="134"/>
      <c r="L193" s="41"/>
      <c r="M193" s="41"/>
      <c r="N193" s="41"/>
      <c r="O193" s="134"/>
      <c r="P193" s="134"/>
      <c r="Q193" s="134"/>
      <c r="R193" s="134"/>
      <c r="S193" s="134"/>
      <c r="T193" s="134"/>
      <c r="U193" s="134"/>
      <c r="V193" s="134"/>
      <c r="W193" s="134"/>
      <c r="X193" s="134"/>
      <c r="Y193" s="134"/>
      <c r="Z193" s="134"/>
    </row>
    <row r="194" spans="1:26" ht="32.25" customHeight="1">
      <c r="A194" s="134"/>
      <c r="B194" s="134"/>
      <c r="C194" s="134"/>
      <c r="D194" s="134"/>
      <c r="E194" s="134"/>
      <c r="F194" s="134"/>
      <c r="G194" s="134"/>
      <c r="H194" s="134"/>
      <c r="I194" s="134"/>
      <c r="J194" s="134"/>
      <c r="K194" s="134"/>
      <c r="L194" s="41"/>
      <c r="M194" s="41"/>
      <c r="N194" s="41"/>
      <c r="O194" s="134"/>
      <c r="P194" s="134"/>
      <c r="Q194" s="134"/>
      <c r="R194" s="134"/>
      <c r="S194" s="134"/>
      <c r="T194" s="134"/>
      <c r="U194" s="134"/>
      <c r="V194" s="134"/>
      <c r="W194" s="134"/>
      <c r="X194" s="134"/>
      <c r="Y194" s="134"/>
      <c r="Z194" s="134"/>
    </row>
    <row r="195" spans="1:26" ht="32.25" customHeight="1">
      <c r="A195" s="134"/>
      <c r="B195" s="134"/>
      <c r="C195" s="134"/>
      <c r="D195" s="134"/>
      <c r="E195" s="134"/>
      <c r="F195" s="134"/>
      <c r="G195" s="134"/>
      <c r="H195" s="134"/>
      <c r="I195" s="134"/>
      <c r="J195" s="134"/>
      <c r="K195" s="134"/>
      <c r="L195" s="41"/>
      <c r="M195" s="41"/>
      <c r="N195" s="41"/>
      <c r="O195" s="134"/>
      <c r="P195" s="134"/>
      <c r="Q195" s="134"/>
      <c r="R195" s="134"/>
      <c r="S195" s="134"/>
      <c r="T195" s="134"/>
      <c r="U195" s="134"/>
      <c r="V195" s="134"/>
      <c r="W195" s="134"/>
      <c r="X195" s="134"/>
      <c r="Y195" s="134"/>
      <c r="Z195" s="134"/>
    </row>
    <row r="196" spans="1:26" ht="32.25" customHeight="1">
      <c r="A196" s="134"/>
      <c r="B196" s="134"/>
      <c r="C196" s="134"/>
      <c r="D196" s="134"/>
      <c r="E196" s="134"/>
      <c r="F196" s="134"/>
      <c r="G196" s="134"/>
      <c r="H196" s="134"/>
      <c r="I196" s="134"/>
      <c r="J196" s="134"/>
      <c r="K196" s="134"/>
      <c r="L196" s="41"/>
      <c r="M196" s="41"/>
      <c r="N196" s="41"/>
      <c r="O196" s="134"/>
      <c r="P196" s="134"/>
      <c r="Q196" s="134"/>
      <c r="R196" s="134"/>
      <c r="S196" s="134"/>
      <c r="T196" s="134"/>
      <c r="U196" s="134"/>
      <c r="V196" s="134"/>
      <c r="W196" s="134"/>
      <c r="X196" s="134"/>
      <c r="Y196" s="134"/>
      <c r="Z196" s="134"/>
    </row>
    <row r="197" spans="1:26" ht="32.25" customHeight="1">
      <c r="A197" s="134"/>
      <c r="B197" s="134"/>
      <c r="C197" s="134"/>
      <c r="D197" s="134"/>
      <c r="E197" s="134"/>
      <c r="F197" s="134"/>
      <c r="G197" s="134"/>
      <c r="H197" s="134"/>
      <c r="I197" s="134"/>
      <c r="J197" s="134"/>
      <c r="K197" s="134"/>
      <c r="L197" s="41"/>
      <c r="M197" s="41"/>
      <c r="N197" s="41"/>
      <c r="O197" s="134"/>
      <c r="P197" s="134"/>
      <c r="Q197" s="134"/>
      <c r="R197" s="134"/>
      <c r="S197" s="134"/>
      <c r="T197" s="134"/>
      <c r="U197" s="134"/>
      <c r="V197" s="134"/>
      <c r="W197" s="134"/>
      <c r="X197" s="134"/>
      <c r="Y197" s="134"/>
      <c r="Z197" s="134"/>
    </row>
    <row r="198" spans="1:26" ht="32.25" customHeight="1">
      <c r="A198" s="134"/>
      <c r="B198" s="134"/>
      <c r="C198" s="134"/>
      <c r="D198" s="134"/>
      <c r="E198" s="134"/>
      <c r="F198" s="134"/>
      <c r="G198" s="134"/>
      <c r="H198" s="134"/>
      <c r="I198" s="134"/>
      <c r="J198" s="134"/>
      <c r="K198" s="134"/>
      <c r="L198" s="41"/>
      <c r="M198" s="41"/>
      <c r="N198" s="41"/>
      <c r="O198" s="134"/>
      <c r="P198" s="134"/>
      <c r="Q198" s="134"/>
      <c r="R198" s="134"/>
      <c r="S198" s="134"/>
      <c r="T198" s="134"/>
      <c r="U198" s="134"/>
      <c r="V198" s="134"/>
      <c r="W198" s="134"/>
      <c r="X198" s="134"/>
      <c r="Y198" s="134"/>
      <c r="Z198" s="134"/>
    </row>
    <row r="199" spans="1:26" ht="32.25" customHeight="1">
      <c r="A199" s="134"/>
      <c r="B199" s="134"/>
      <c r="C199" s="134"/>
      <c r="D199" s="134"/>
      <c r="E199" s="134"/>
      <c r="F199" s="134"/>
      <c r="G199" s="134"/>
      <c r="H199" s="134"/>
      <c r="I199" s="134"/>
      <c r="J199" s="134"/>
      <c r="K199" s="134"/>
      <c r="L199" s="41"/>
      <c r="M199" s="41"/>
      <c r="N199" s="41"/>
      <c r="O199" s="134"/>
      <c r="P199" s="134"/>
      <c r="Q199" s="134"/>
      <c r="R199" s="134"/>
      <c r="S199" s="134"/>
      <c r="T199" s="134"/>
      <c r="U199" s="134"/>
      <c r="V199" s="134"/>
      <c r="W199" s="134"/>
      <c r="X199" s="134"/>
      <c r="Y199" s="134"/>
      <c r="Z199" s="134"/>
    </row>
    <row r="200" spans="1:26" ht="32.25" customHeight="1">
      <c r="A200" s="134"/>
      <c r="B200" s="134"/>
      <c r="C200" s="134"/>
      <c r="D200" s="134"/>
      <c r="E200" s="134"/>
      <c r="F200" s="134"/>
      <c r="G200" s="134"/>
      <c r="H200" s="134"/>
      <c r="I200" s="134"/>
      <c r="J200" s="134"/>
      <c r="K200" s="134"/>
      <c r="L200" s="41"/>
      <c r="M200" s="41"/>
      <c r="N200" s="41"/>
      <c r="O200" s="134"/>
      <c r="P200" s="134"/>
      <c r="Q200" s="134"/>
      <c r="R200" s="134"/>
      <c r="S200" s="134"/>
      <c r="T200" s="134"/>
      <c r="U200" s="134"/>
      <c r="V200" s="134"/>
      <c r="W200" s="134"/>
      <c r="X200" s="134"/>
      <c r="Y200" s="134"/>
      <c r="Z200" s="134"/>
    </row>
    <row r="201" spans="1:26" ht="32.25" customHeight="1">
      <c r="A201" s="134"/>
      <c r="B201" s="134"/>
      <c r="C201" s="134"/>
      <c r="D201" s="134"/>
      <c r="E201" s="134"/>
      <c r="F201" s="134"/>
      <c r="G201" s="134"/>
      <c r="H201" s="134"/>
      <c r="I201" s="134"/>
      <c r="J201" s="134"/>
      <c r="K201" s="134"/>
      <c r="L201" s="41"/>
      <c r="M201" s="41"/>
      <c r="N201" s="41"/>
      <c r="O201" s="134"/>
      <c r="P201" s="134"/>
      <c r="Q201" s="134"/>
      <c r="R201" s="134"/>
      <c r="S201" s="134"/>
      <c r="T201" s="134"/>
      <c r="U201" s="134"/>
      <c r="V201" s="134"/>
      <c r="W201" s="134"/>
      <c r="X201" s="134"/>
      <c r="Y201" s="134"/>
      <c r="Z201" s="134"/>
    </row>
    <row r="202" spans="1:26" ht="32.25" customHeight="1">
      <c r="A202" s="134"/>
      <c r="B202" s="134"/>
      <c r="C202" s="134"/>
      <c r="D202" s="134"/>
      <c r="E202" s="134"/>
      <c r="F202" s="134"/>
      <c r="G202" s="134"/>
      <c r="H202" s="134"/>
      <c r="I202" s="134"/>
      <c r="J202" s="134"/>
      <c r="K202" s="134"/>
      <c r="L202" s="41"/>
      <c r="M202" s="41"/>
      <c r="N202" s="41"/>
      <c r="O202" s="134"/>
      <c r="P202" s="134"/>
      <c r="Q202" s="134"/>
      <c r="R202" s="134"/>
      <c r="S202" s="134"/>
      <c r="T202" s="134"/>
      <c r="U202" s="134"/>
      <c r="V202" s="134"/>
      <c r="W202" s="134"/>
      <c r="X202" s="134"/>
      <c r="Y202" s="134"/>
      <c r="Z202" s="134"/>
    </row>
    <row r="203" spans="1:26" ht="32.25" customHeight="1">
      <c r="A203" s="134"/>
      <c r="B203" s="134"/>
      <c r="C203" s="134"/>
      <c r="D203" s="134"/>
      <c r="E203" s="134"/>
      <c r="F203" s="134"/>
      <c r="G203" s="134"/>
      <c r="H203" s="134"/>
      <c r="I203" s="134"/>
      <c r="J203" s="134"/>
      <c r="K203" s="134"/>
      <c r="L203" s="41"/>
      <c r="M203" s="41"/>
      <c r="N203" s="41"/>
      <c r="O203" s="134"/>
      <c r="P203" s="134"/>
      <c r="Q203" s="134"/>
      <c r="R203" s="134"/>
      <c r="S203" s="134"/>
      <c r="T203" s="134"/>
      <c r="U203" s="134"/>
      <c r="V203" s="134"/>
      <c r="W203" s="134"/>
      <c r="X203" s="134"/>
      <c r="Y203" s="134"/>
      <c r="Z203" s="134"/>
    </row>
    <row r="204" spans="1:26" ht="32.25" customHeight="1">
      <c r="A204" s="134"/>
      <c r="B204" s="134"/>
      <c r="C204" s="134"/>
      <c r="D204" s="134"/>
      <c r="E204" s="134"/>
      <c r="F204" s="134"/>
      <c r="G204" s="134"/>
      <c r="H204" s="134"/>
      <c r="I204" s="134"/>
      <c r="J204" s="134"/>
      <c r="K204" s="134"/>
      <c r="L204" s="41"/>
      <c r="M204" s="41"/>
      <c r="N204" s="41"/>
      <c r="O204" s="134"/>
      <c r="P204" s="134"/>
      <c r="Q204" s="134"/>
      <c r="R204" s="134"/>
      <c r="S204" s="134"/>
      <c r="T204" s="134"/>
      <c r="U204" s="134"/>
      <c r="V204" s="134"/>
      <c r="W204" s="134"/>
      <c r="X204" s="134"/>
      <c r="Y204" s="134"/>
      <c r="Z204" s="134"/>
    </row>
    <row r="205" spans="1:26" ht="32.25" customHeight="1">
      <c r="A205" s="134"/>
      <c r="B205" s="134"/>
      <c r="C205" s="134"/>
      <c r="D205" s="134"/>
      <c r="E205" s="134"/>
      <c r="F205" s="134"/>
      <c r="G205" s="134"/>
      <c r="H205" s="134"/>
      <c r="I205" s="134"/>
      <c r="J205" s="134"/>
      <c r="K205" s="134"/>
      <c r="L205" s="41"/>
      <c r="M205" s="41"/>
      <c r="N205" s="41"/>
      <c r="O205" s="134"/>
      <c r="P205" s="134"/>
      <c r="Q205" s="134"/>
      <c r="R205" s="134"/>
      <c r="S205" s="134"/>
      <c r="T205" s="134"/>
      <c r="U205" s="134"/>
      <c r="V205" s="134"/>
      <c r="W205" s="134"/>
      <c r="X205" s="134"/>
      <c r="Y205" s="134"/>
      <c r="Z205" s="134"/>
    </row>
    <row r="206" spans="1:26" ht="32.25" customHeight="1">
      <c r="A206" s="134"/>
      <c r="B206" s="134"/>
      <c r="C206" s="134"/>
      <c r="D206" s="134"/>
      <c r="E206" s="134"/>
      <c r="F206" s="134"/>
      <c r="G206" s="134"/>
      <c r="H206" s="134"/>
      <c r="I206" s="134"/>
      <c r="J206" s="134"/>
      <c r="K206" s="134"/>
      <c r="L206" s="41"/>
      <c r="M206" s="41"/>
      <c r="N206" s="41"/>
      <c r="O206" s="134"/>
      <c r="P206" s="134"/>
      <c r="Q206" s="134"/>
      <c r="R206" s="134"/>
      <c r="S206" s="134"/>
      <c r="T206" s="134"/>
      <c r="U206" s="134"/>
      <c r="V206" s="134"/>
      <c r="W206" s="134"/>
      <c r="X206" s="134"/>
      <c r="Y206" s="134"/>
      <c r="Z206" s="134"/>
    </row>
    <row r="207" spans="1:26" ht="32.25" customHeight="1">
      <c r="A207" s="134"/>
      <c r="B207" s="134"/>
      <c r="C207" s="134"/>
      <c r="D207" s="134"/>
      <c r="E207" s="134"/>
      <c r="F207" s="134"/>
      <c r="G207" s="134"/>
      <c r="H207" s="134"/>
      <c r="I207" s="134"/>
      <c r="J207" s="134"/>
      <c r="K207" s="134"/>
      <c r="L207" s="41"/>
      <c r="M207" s="41"/>
      <c r="N207" s="41"/>
      <c r="O207" s="134"/>
      <c r="P207" s="134"/>
      <c r="Q207" s="134"/>
      <c r="R207" s="134"/>
      <c r="S207" s="134"/>
      <c r="T207" s="134"/>
      <c r="U207" s="134"/>
      <c r="V207" s="134"/>
      <c r="W207" s="134"/>
      <c r="X207" s="134"/>
      <c r="Y207" s="134"/>
      <c r="Z207" s="134"/>
    </row>
    <row r="208" spans="1:26" ht="32.25" customHeight="1">
      <c r="A208" s="134"/>
      <c r="B208" s="134"/>
      <c r="C208" s="134"/>
      <c r="D208" s="134"/>
      <c r="E208" s="134"/>
      <c r="F208" s="134"/>
      <c r="G208" s="134"/>
      <c r="H208" s="134"/>
      <c r="I208" s="134"/>
      <c r="J208" s="134"/>
      <c r="K208" s="134"/>
      <c r="L208" s="41"/>
      <c r="M208" s="41"/>
      <c r="N208" s="41"/>
      <c r="O208" s="134"/>
      <c r="P208" s="134"/>
      <c r="Q208" s="134"/>
      <c r="R208" s="134"/>
      <c r="S208" s="134"/>
      <c r="T208" s="134"/>
      <c r="U208" s="134"/>
      <c r="V208" s="134"/>
      <c r="W208" s="134"/>
      <c r="X208" s="134"/>
      <c r="Y208" s="134"/>
      <c r="Z208" s="134"/>
    </row>
    <row r="209" spans="1:26" ht="32.25" customHeight="1">
      <c r="A209" s="134"/>
      <c r="B209" s="134"/>
      <c r="C209" s="134"/>
      <c r="D209" s="134"/>
      <c r="E209" s="134"/>
      <c r="F209" s="134"/>
      <c r="G209" s="134"/>
      <c r="H209" s="134"/>
      <c r="I209" s="134"/>
      <c r="J209" s="134"/>
      <c r="K209" s="134"/>
      <c r="L209" s="41"/>
      <c r="M209" s="41"/>
      <c r="N209" s="41"/>
      <c r="O209" s="134"/>
      <c r="P209" s="134"/>
      <c r="Q209" s="134"/>
      <c r="R209" s="134"/>
      <c r="S209" s="134"/>
      <c r="T209" s="134"/>
      <c r="U209" s="134"/>
      <c r="V209" s="134"/>
      <c r="W209" s="134"/>
      <c r="X209" s="134"/>
      <c r="Y209" s="134"/>
      <c r="Z209" s="134"/>
    </row>
    <row r="210" spans="1:26" ht="32.25" customHeight="1">
      <c r="A210" s="134"/>
      <c r="B210" s="134"/>
      <c r="C210" s="134"/>
      <c r="D210" s="134"/>
      <c r="E210" s="134"/>
      <c r="F210" s="134"/>
      <c r="G210" s="134"/>
      <c r="H210" s="134"/>
      <c r="I210" s="134"/>
      <c r="J210" s="134"/>
      <c r="K210" s="134"/>
      <c r="L210" s="41"/>
      <c r="M210" s="41"/>
      <c r="N210" s="41"/>
      <c r="O210" s="134"/>
      <c r="P210" s="134"/>
      <c r="Q210" s="134"/>
      <c r="R210" s="134"/>
      <c r="S210" s="134"/>
      <c r="T210" s="134"/>
      <c r="U210" s="134"/>
      <c r="V210" s="134"/>
      <c r="W210" s="134"/>
      <c r="X210" s="134"/>
      <c r="Y210" s="134"/>
      <c r="Z210" s="134"/>
    </row>
    <row r="211" spans="1:26" ht="32.25" customHeight="1">
      <c r="A211" s="134"/>
      <c r="B211" s="134"/>
      <c r="C211" s="134"/>
      <c r="D211" s="134"/>
      <c r="E211" s="134"/>
      <c r="F211" s="134"/>
      <c r="G211" s="134"/>
      <c r="H211" s="134"/>
      <c r="I211" s="134"/>
      <c r="J211" s="134"/>
      <c r="K211" s="134"/>
      <c r="L211" s="41"/>
      <c r="M211" s="41"/>
      <c r="N211" s="41"/>
      <c r="O211" s="134"/>
      <c r="P211" s="134"/>
      <c r="Q211" s="134"/>
      <c r="R211" s="134"/>
      <c r="S211" s="134"/>
      <c r="T211" s="134"/>
      <c r="U211" s="134"/>
      <c r="V211" s="134"/>
      <c r="W211" s="134"/>
      <c r="X211" s="134"/>
      <c r="Y211" s="134"/>
      <c r="Z211" s="134"/>
    </row>
    <row r="212" spans="1:26" ht="32.25" customHeight="1">
      <c r="A212" s="134"/>
      <c r="B212" s="134"/>
      <c r="C212" s="134"/>
      <c r="D212" s="134"/>
      <c r="E212" s="134"/>
      <c r="F212" s="134"/>
      <c r="G212" s="134"/>
      <c r="H212" s="134"/>
      <c r="I212" s="134"/>
      <c r="J212" s="134"/>
      <c r="K212" s="134"/>
      <c r="L212" s="41"/>
      <c r="M212" s="41"/>
      <c r="N212" s="41"/>
      <c r="O212" s="134"/>
      <c r="P212" s="134"/>
      <c r="Q212" s="134"/>
      <c r="R212" s="134"/>
      <c r="S212" s="134"/>
      <c r="T212" s="134"/>
      <c r="U212" s="134"/>
      <c r="V212" s="134"/>
      <c r="W212" s="134"/>
      <c r="X212" s="134"/>
      <c r="Y212" s="134"/>
      <c r="Z212" s="134"/>
    </row>
    <row r="213" spans="1:26" ht="32.25" customHeight="1">
      <c r="A213" s="134"/>
      <c r="B213" s="134"/>
      <c r="C213" s="134"/>
      <c r="D213" s="134"/>
      <c r="E213" s="134"/>
      <c r="F213" s="134"/>
      <c r="G213" s="134"/>
      <c r="H213" s="134"/>
      <c r="I213" s="134"/>
      <c r="J213" s="134"/>
      <c r="K213" s="134"/>
      <c r="L213" s="41"/>
      <c r="M213" s="41"/>
      <c r="N213" s="41"/>
      <c r="O213" s="134"/>
      <c r="P213" s="134"/>
      <c r="Q213" s="134"/>
      <c r="R213" s="134"/>
      <c r="S213" s="134"/>
      <c r="T213" s="134"/>
      <c r="U213" s="134"/>
      <c r="V213" s="134"/>
      <c r="W213" s="134"/>
      <c r="X213" s="134"/>
      <c r="Y213" s="134"/>
      <c r="Z213" s="134"/>
    </row>
    <row r="214" spans="1:26" ht="32.25" customHeight="1">
      <c r="A214" s="134"/>
      <c r="B214" s="134"/>
      <c r="C214" s="134"/>
      <c r="D214" s="134"/>
      <c r="E214" s="134"/>
      <c r="F214" s="134"/>
      <c r="G214" s="134"/>
      <c r="H214" s="134"/>
      <c r="I214" s="134"/>
      <c r="J214" s="134"/>
      <c r="K214" s="134"/>
      <c r="L214" s="41"/>
      <c r="M214" s="41"/>
      <c r="N214" s="41"/>
      <c r="O214" s="134"/>
      <c r="P214" s="134"/>
      <c r="Q214" s="134"/>
      <c r="R214" s="134"/>
      <c r="S214" s="134"/>
      <c r="T214" s="134"/>
      <c r="U214" s="134"/>
      <c r="V214" s="134"/>
      <c r="W214" s="134"/>
      <c r="X214" s="134"/>
      <c r="Y214" s="134"/>
      <c r="Z214" s="134"/>
    </row>
    <row r="215" spans="1:26" ht="32.25" customHeight="1">
      <c r="A215" s="134"/>
      <c r="B215" s="134"/>
      <c r="C215" s="134"/>
      <c r="D215" s="134"/>
      <c r="E215" s="134"/>
      <c r="F215" s="134"/>
      <c r="G215" s="134"/>
      <c r="H215" s="134"/>
      <c r="I215" s="134"/>
      <c r="J215" s="134"/>
      <c r="K215" s="134"/>
      <c r="L215" s="41"/>
      <c r="M215" s="41"/>
      <c r="N215" s="41"/>
      <c r="O215" s="134"/>
      <c r="P215" s="134"/>
      <c r="Q215" s="134"/>
      <c r="R215" s="134"/>
      <c r="S215" s="134"/>
      <c r="T215" s="134"/>
      <c r="U215" s="134"/>
      <c r="V215" s="134"/>
      <c r="W215" s="134"/>
      <c r="X215" s="134"/>
      <c r="Y215" s="134"/>
      <c r="Z215" s="134"/>
    </row>
    <row r="216" spans="1:26" ht="32.25" customHeight="1">
      <c r="A216" s="134"/>
      <c r="B216" s="134"/>
      <c r="C216" s="134"/>
      <c r="D216" s="134"/>
      <c r="E216" s="134"/>
      <c r="F216" s="134"/>
      <c r="G216" s="134"/>
      <c r="H216" s="134"/>
      <c r="I216" s="134"/>
      <c r="J216" s="134"/>
      <c r="K216" s="134"/>
      <c r="L216" s="41"/>
      <c r="M216" s="41"/>
      <c r="N216" s="41"/>
      <c r="O216" s="134"/>
      <c r="P216" s="134"/>
      <c r="Q216" s="134"/>
      <c r="R216" s="134"/>
      <c r="S216" s="134"/>
      <c r="T216" s="134"/>
      <c r="U216" s="134"/>
      <c r="V216" s="134"/>
      <c r="W216" s="134"/>
      <c r="X216" s="134"/>
      <c r="Y216" s="134"/>
      <c r="Z216" s="134"/>
    </row>
    <row r="217" spans="1:26" ht="32.25" customHeight="1">
      <c r="A217" s="134"/>
      <c r="B217" s="134"/>
      <c r="C217" s="134"/>
      <c r="D217" s="134"/>
      <c r="E217" s="134"/>
      <c r="F217" s="134"/>
      <c r="G217" s="134"/>
      <c r="H217" s="134"/>
      <c r="I217" s="134"/>
      <c r="J217" s="134"/>
      <c r="K217" s="134"/>
      <c r="L217" s="41"/>
      <c r="M217" s="41"/>
      <c r="N217" s="41"/>
      <c r="O217" s="134"/>
      <c r="P217" s="134"/>
      <c r="Q217" s="134"/>
      <c r="R217" s="134"/>
      <c r="S217" s="134"/>
      <c r="T217" s="134"/>
      <c r="U217" s="134"/>
      <c r="V217" s="134"/>
      <c r="W217" s="134"/>
      <c r="X217" s="134"/>
      <c r="Y217" s="134"/>
      <c r="Z217" s="134"/>
    </row>
    <row r="218" spans="1:26" ht="32.25" customHeight="1">
      <c r="A218" s="134"/>
      <c r="B218" s="134"/>
      <c r="C218" s="134"/>
      <c r="D218" s="134"/>
      <c r="E218" s="134"/>
      <c r="F218" s="134"/>
      <c r="G218" s="134"/>
      <c r="H218" s="134"/>
      <c r="I218" s="134"/>
      <c r="J218" s="134"/>
      <c r="K218" s="134"/>
      <c r="L218" s="41"/>
      <c r="M218" s="41"/>
      <c r="N218" s="41"/>
      <c r="O218" s="134"/>
      <c r="P218" s="134"/>
      <c r="Q218" s="134"/>
      <c r="R218" s="134"/>
      <c r="S218" s="134"/>
      <c r="T218" s="134"/>
      <c r="U218" s="134"/>
      <c r="V218" s="134"/>
      <c r="W218" s="134"/>
      <c r="X218" s="134"/>
      <c r="Y218" s="134"/>
      <c r="Z218" s="134"/>
    </row>
    <row r="219" spans="1:26" ht="32.25" customHeight="1">
      <c r="A219" s="134"/>
      <c r="B219" s="134"/>
      <c r="C219" s="134"/>
      <c r="D219" s="134"/>
      <c r="E219" s="134"/>
      <c r="F219" s="134"/>
      <c r="G219" s="134"/>
      <c r="H219" s="134"/>
      <c r="I219" s="134"/>
      <c r="J219" s="134"/>
      <c r="K219" s="134"/>
      <c r="L219" s="41"/>
      <c r="M219" s="41"/>
      <c r="N219" s="41"/>
      <c r="O219" s="134"/>
      <c r="P219" s="134"/>
      <c r="Q219" s="134"/>
      <c r="R219" s="134"/>
      <c r="S219" s="134"/>
      <c r="T219" s="134"/>
      <c r="U219" s="134"/>
      <c r="V219" s="134"/>
      <c r="W219" s="134"/>
      <c r="X219" s="134"/>
      <c r="Y219" s="134"/>
      <c r="Z219" s="134"/>
    </row>
    <row r="220" spans="1:26" ht="32.25" customHeight="1">
      <c r="A220" s="134"/>
      <c r="B220" s="134"/>
      <c r="C220" s="134"/>
      <c r="D220" s="134"/>
      <c r="E220" s="134"/>
      <c r="F220" s="134"/>
      <c r="G220" s="134"/>
      <c r="H220" s="134"/>
      <c r="I220" s="134"/>
      <c r="J220" s="134"/>
      <c r="K220" s="134"/>
      <c r="L220" s="41"/>
      <c r="M220" s="41"/>
      <c r="N220" s="41"/>
      <c r="O220" s="134"/>
      <c r="P220" s="134"/>
      <c r="Q220" s="134"/>
      <c r="R220" s="134"/>
      <c r="S220" s="134"/>
      <c r="T220" s="134"/>
      <c r="U220" s="134"/>
      <c r="V220" s="134"/>
      <c r="W220" s="134"/>
      <c r="X220" s="134"/>
      <c r="Y220" s="134"/>
      <c r="Z220" s="134"/>
    </row>
    <row r="221" spans="1:26" ht="32.25" customHeight="1">
      <c r="A221" s="134"/>
      <c r="B221" s="134"/>
      <c r="C221" s="134"/>
      <c r="D221" s="134"/>
      <c r="E221" s="134"/>
      <c r="F221" s="134"/>
      <c r="G221" s="134"/>
      <c r="H221" s="134"/>
      <c r="I221" s="134"/>
      <c r="J221" s="134"/>
      <c r="K221" s="134"/>
      <c r="L221" s="41"/>
      <c r="M221" s="41"/>
      <c r="N221" s="41"/>
      <c r="O221" s="134"/>
      <c r="P221" s="134"/>
      <c r="Q221" s="134"/>
      <c r="R221" s="134"/>
      <c r="S221" s="134"/>
      <c r="T221" s="134"/>
      <c r="U221" s="134"/>
      <c r="V221" s="134"/>
      <c r="W221" s="134"/>
      <c r="X221" s="134"/>
      <c r="Y221" s="134"/>
      <c r="Z221" s="134"/>
    </row>
    <row r="222" spans="1:26" ht="32.25" customHeight="1">
      <c r="A222" s="134"/>
      <c r="B222" s="134"/>
      <c r="C222" s="134"/>
      <c r="D222" s="134"/>
      <c r="E222" s="134"/>
      <c r="F222" s="134"/>
      <c r="G222" s="134"/>
      <c r="H222" s="134"/>
      <c r="I222" s="134"/>
      <c r="J222" s="134"/>
      <c r="K222" s="134"/>
      <c r="L222" s="41"/>
      <c r="M222" s="41"/>
      <c r="N222" s="41"/>
      <c r="O222" s="134"/>
      <c r="P222" s="134"/>
      <c r="Q222" s="134"/>
      <c r="R222" s="134"/>
      <c r="S222" s="134"/>
      <c r="T222" s="134"/>
      <c r="U222" s="134"/>
      <c r="V222" s="134"/>
      <c r="W222" s="134"/>
      <c r="X222" s="134"/>
      <c r="Y222" s="134"/>
      <c r="Z222" s="134"/>
    </row>
    <row r="223" spans="1:26" ht="32.25" customHeight="1">
      <c r="A223" s="134"/>
      <c r="B223" s="134"/>
      <c r="C223" s="134"/>
      <c r="D223" s="134"/>
      <c r="E223" s="134"/>
      <c r="F223" s="134"/>
      <c r="G223" s="134"/>
      <c r="H223" s="134"/>
      <c r="I223" s="134"/>
      <c r="J223" s="134"/>
      <c r="K223" s="134"/>
      <c r="L223" s="41"/>
      <c r="M223" s="41"/>
      <c r="N223" s="41"/>
      <c r="O223" s="134"/>
      <c r="P223" s="134"/>
      <c r="Q223" s="134"/>
      <c r="R223" s="134"/>
      <c r="S223" s="134"/>
      <c r="T223" s="134"/>
      <c r="U223" s="134"/>
      <c r="V223" s="134"/>
      <c r="W223" s="134"/>
      <c r="X223" s="134"/>
      <c r="Y223" s="134"/>
      <c r="Z223" s="134"/>
    </row>
    <row r="224" spans="1:26" ht="32.25" customHeight="1">
      <c r="A224" s="134"/>
      <c r="B224" s="134"/>
      <c r="C224" s="134"/>
      <c r="D224" s="134"/>
      <c r="E224" s="134"/>
      <c r="F224" s="134"/>
      <c r="G224" s="134"/>
      <c r="H224" s="134"/>
      <c r="I224" s="134"/>
      <c r="J224" s="134"/>
      <c r="K224" s="134"/>
      <c r="L224" s="41"/>
      <c r="M224" s="41"/>
      <c r="N224" s="41"/>
      <c r="O224" s="134"/>
      <c r="P224" s="134"/>
      <c r="Q224" s="134"/>
      <c r="R224" s="134"/>
      <c r="S224" s="134"/>
      <c r="T224" s="134"/>
      <c r="U224" s="134"/>
      <c r="V224" s="134"/>
      <c r="W224" s="134"/>
      <c r="X224" s="134"/>
      <c r="Y224" s="134"/>
      <c r="Z224" s="134"/>
    </row>
    <row r="225" spans="1:26" ht="32.25" customHeight="1">
      <c r="A225" s="134"/>
      <c r="B225" s="134"/>
      <c r="C225" s="134"/>
      <c r="D225" s="134"/>
      <c r="E225" s="134"/>
      <c r="F225" s="134"/>
      <c r="G225" s="134"/>
      <c r="H225" s="134"/>
      <c r="I225" s="134"/>
      <c r="J225" s="134"/>
      <c r="K225" s="134"/>
      <c r="L225" s="41"/>
      <c r="M225" s="41"/>
      <c r="N225" s="41"/>
      <c r="O225" s="134"/>
      <c r="P225" s="134"/>
      <c r="Q225" s="134"/>
      <c r="R225" s="134"/>
      <c r="S225" s="134"/>
      <c r="T225" s="134"/>
      <c r="U225" s="134"/>
      <c r="V225" s="134"/>
      <c r="W225" s="134"/>
      <c r="X225" s="134"/>
      <c r="Y225" s="134"/>
      <c r="Z225" s="134"/>
    </row>
    <row r="226" spans="1:26" ht="32.25" customHeight="1">
      <c r="A226" s="134"/>
      <c r="B226" s="134"/>
      <c r="C226" s="134"/>
      <c r="D226" s="134"/>
      <c r="E226" s="134"/>
      <c r="F226" s="134"/>
      <c r="G226" s="134"/>
      <c r="H226" s="134"/>
      <c r="I226" s="134"/>
      <c r="J226" s="134"/>
      <c r="K226" s="134"/>
      <c r="L226" s="41"/>
      <c r="M226" s="41"/>
      <c r="N226" s="41"/>
      <c r="O226" s="134"/>
      <c r="P226" s="134"/>
      <c r="Q226" s="134"/>
      <c r="R226" s="134"/>
      <c r="S226" s="134"/>
      <c r="T226" s="134"/>
      <c r="U226" s="134"/>
      <c r="V226" s="134"/>
      <c r="W226" s="134"/>
      <c r="X226" s="134"/>
      <c r="Y226" s="134"/>
      <c r="Z226" s="134"/>
    </row>
    <row r="227" spans="1:26" ht="32.25" customHeight="1">
      <c r="A227" s="134"/>
      <c r="B227" s="134"/>
      <c r="C227" s="134"/>
      <c r="D227" s="134"/>
      <c r="E227" s="134"/>
      <c r="F227" s="134"/>
      <c r="G227" s="134"/>
      <c r="H227" s="134"/>
      <c r="I227" s="134"/>
      <c r="J227" s="134"/>
      <c r="K227" s="134"/>
      <c r="L227" s="41"/>
      <c r="M227" s="41"/>
      <c r="N227" s="41"/>
      <c r="O227" s="134"/>
      <c r="P227" s="134"/>
      <c r="Q227" s="134"/>
      <c r="R227" s="134"/>
      <c r="S227" s="134"/>
      <c r="T227" s="134"/>
      <c r="U227" s="134"/>
      <c r="V227" s="134"/>
      <c r="W227" s="134"/>
      <c r="X227" s="134"/>
      <c r="Y227" s="134"/>
      <c r="Z227" s="134"/>
    </row>
    <row r="228" spans="1:26" ht="32.25" customHeight="1">
      <c r="A228" s="134"/>
      <c r="B228" s="134"/>
      <c r="C228" s="134"/>
      <c r="D228" s="134"/>
      <c r="E228" s="134"/>
      <c r="F228" s="134"/>
      <c r="G228" s="134"/>
      <c r="H228" s="134"/>
      <c r="I228" s="134"/>
      <c r="J228" s="134"/>
      <c r="K228" s="134"/>
      <c r="L228" s="41"/>
      <c r="M228" s="41"/>
      <c r="N228" s="41"/>
      <c r="O228" s="134"/>
      <c r="P228" s="134"/>
      <c r="Q228" s="134"/>
      <c r="R228" s="134"/>
      <c r="S228" s="134"/>
      <c r="T228" s="134"/>
      <c r="U228" s="134"/>
      <c r="V228" s="134"/>
      <c r="W228" s="134"/>
      <c r="X228" s="134"/>
      <c r="Y228" s="134"/>
      <c r="Z228" s="134"/>
    </row>
    <row r="229" spans="1:26" ht="32.25" customHeight="1">
      <c r="A229" s="134"/>
      <c r="B229" s="134"/>
      <c r="C229" s="134"/>
      <c r="D229" s="134"/>
      <c r="E229" s="134"/>
      <c r="F229" s="134"/>
      <c r="G229" s="134"/>
      <c r="H229" s="134"/>
      <c r="I229" s="134"/>
      <c r="J229" s="134"/>
      <c r="K229" s="134"/>
      <c r="L229" s="41"/>
      <c r="M229" s="41"/>
      <c r="N229" s="41"/>
      <c r="O229" s="134"/>
      <c r="P229" s="134"/>
      <c r="Q229" s="134"/>
      <c r="R229" s="134"/>
      <c r="S229" s="134"/>
      <c r="T229" s="134"/>
      <c r="U229" s="134"/>
      <c r="V229" s="134"/>
      <c r="W229" s="134"/>
      <c r="X229" s="134"/>
      <c r="Y229" s="134"/>
      <c r="Z229" s="134"/>
    </row>
    <row r="230" spans="1:26" ht="32.25" customHeight="1">
      <c r="A230" s="134"/>
      <c r="B230" s="134"/>
      <c r="C230" s="134"/>
      <c r="D230" s="134"/>
      <c r="E230" s="134"/>
      <c r="F230" s="134"/>
      <c r="G230" s="134"/>
      <c r="H230" s="134"/>
      <c r="I230" s="134"/>
      <c r="J230" s="134"/>
      <c r="K230" s="134"/>
      <c r="L230" s="41"/>
      <c r="M230" s="41"/>
      <c r="N230" s="41"/>
      <c r="O230" s="134"/>
      <c r="P230" s="134"/>
      <c r="Q230" s="134"/>
      <c r="R230" s="134"/>
      <c r="S230" s="134"/>
      <c r="T230" s="134"/>
      <c r="U230" s="134"/>
      <c r="V230" s="134"/>
      <c r="W230" s="134"/>
      <c r="X230" s="134"/>
      <c r="Y230" s="134"/>
      <c r="Z230" s="134"/>
    </row>
    <row r="231" spans="1:26" ht="32.25" customHeight="1">
      <c r="A231" s="134"/>
      <c r="B231" s="134"/>
      <c r="C231" s="134"/>
      <c r="D231" s="134"/>
      <c r="E231" s="134"/>
      <c r="F231" s="134"/>
      <c r="G231" s="134"/>
      <c r="H231" s="134"/>
      <c r="I231" s="134"/>
      <c r="J231" s="134"/>
      <c r="K231" s="134"/>
      <c r="L231" s="41"/>
      <c r="M231" s="41"/>
      <c r="N231" s="41"/>
      <c r="O231" s="134"/>
      <c r="P231" s="134"/>
      <c r="Q231" s="134"/>
      <c r="R231" s="134"/>
      <c r="S231" s="134"/>
      <c r="T231" s="134"/>
      <c r="U231" s="134"/>
      <c r="V231" s="134"/>
      <c r="W231" s="134"/>
      <c r="X231" s="134"/>
      <c r="Y231" s="134"/>
      <c r="Z231" s="134"/>
    </row>
    <row r="232" spans="1:26" ht="32.25" customHeight="1">
      <c r="A232" s="134"/>
      <c r="B232" s="134"/>
      <c r="C232" s="134"/>
      <c r="D232" s="134"/>
      <c r="E232" s="134"/>
      <c r="F232" s="134"/>
      <c r="G232" s="134"/>
      <c r="H232" s="134"/>
      <c r="I232" s="134"/>
      <c r="J232" s="134"/>
      <c r="K232" s="134"/>
      <c r="L232" s="41"/>
      <c r="M232" s="41"/>
      <c r="N232" s="41"/>
      <c r="O232" s="134"/>
      <c r="P232" s="134"/>
      <c r="Q232" s="134"/>
      <c r="R232" s="134"/>
      <c r="S232" s="134"/>
      <c r="T232" s="134"/>
      <c r="U232" s="134"/>
      <c r="V232" s="134"/>
      <c r="W232" s="134"/>
      <c r="X232" s="134"/>
      <c r="Y232" s="134"/>
      <c r="Z232" s="134"/>
    </row>
    <row r="233" spans="1:26" ht="32.25" customHeight="1">
      <c r="A233" s="134"/>
      <c r="B233" s="134"/>
      <c r="C233" s="134"/>
      <c r="D233" s="134"/>
      <c r="E233" s="134"/>
      <c r="F233" s="134"/>
      <c r="G233" s="134"/>
      <c r="H233" s="134"/>
      <c r="I233" s="134"/>
      <c r="J233" s="134"/>
      <c r="K233" s="134"/>
      <c r="L233" s="41"/>
      <c r="M233" s="41"/>
      <c r="N233" s="41"/>
      <c r="O233" s="134"/>
      <c r="P233" s="134"/>
      <c r="Q233" s="134"/>
      <c r="R233" s="134"/>
      <c r="S233" s="134"/>
      <c r="T233" s="134"/>
      <c r="U233" s="134"/>
      <c r="V233" s="134"/>
      <c r="W233" s="134"/>
      <c r="X233" s="134"/>
      <c r="Y233" s="134"/>
      <c r="Z233" s="134"/>
    </row>
    <row r="234" spans="1:26" ht="32.25" customHeight="1">
      <c r="A234" s="134"/>
      <c r="B234" s="134"/>
      <c r="C234" s="134"/>
      <c r="D234" s="134"/>
      <c r="E234" s="134"/>
      <c r="F234" s="134"/>
      <c r="G234" s="134"/>
      <c r="H234" s="134"/>
      <c r="I234" s="134"/>
      <c r="J234" s="134"/>
      <c r="K234" s="134"/>
      <c r="L234" s="41"/>
      <c r="M234" s="41"/>
      <c r="N234" s="41"/>
      <c r="O234" s="134"/>
      <c r="P234" s="134"/>
      <c r="Q234" s="134"/>
      <c r="R234" s="134"/>
      <c r="S234" s="134"/>
      <c r="T234" s="134"/>
      <c r="U234" s="134"/>
      <c r="V234" s="134"/>
      <c r="W234" s="134"/>
      <c r="X234" s="134"/>
      <c r="Y234" s="134"/>
      <c r="Z234" s="134"/>
    </row>
    <row r="235" spans="1:26" ht="32.25" customHeight="1">
      <c r="A235" s="134"/>
      <c r="B235" s="134"/>
      <c r="C235" s="134"/>
      <c r="D235" s="134"/>
      <c r="E235" s="134"/>
      <c r="F235" s="134"/>
      <c r="G235" s="134"/>
      <c r="H235" s="134"/>
      <c r="I235" s="134"/>
      <c r="J235" s="134"/>
      <c r="K235" s="134"/>
      <c r="L235" s="41"/>
      <c r="M235" s="41"/>
      <c r="N235" s="41"/>
      <c r="O235" s="134"/>
      <c r="P235" s="134"/>
      <c r="Q235" s="134"/>
      <c r="R235" s="134"/>
      <c r="S235" s="134"/>
      <c r="T235" s="134"/>
      <c r="U235" s="134"/>
      <c r="V235" s="134"/>
      <c r="W235" s="134"/>
      <c r="X235" s="134"/>
      <c r="Y235" s="134"/>
      <c r="Z235" s="134"/>
    </row>
    <row r="236" spans="1:26" ht="32.25" customHeight="1">
      <c r="A236" s="134"/>
      <c r="B236" s="134"/>
      <c r="C236" s="134"/>
      <c r="D236" s="134"/>
      <c r="E236" s="134"/>
      <c r="F236" s="134"/>
      <c r="G236" s="134"/>
      <c r="H236" s="134"/>
      <c r="I236" s="134"/>
      <c r="J236" s="134"/>
      <c r="K236" s="134"/>
      <c r="L236" s="41"/>
      <c r="M236" s="41"/>
      <c r="N236" s="41"/>
      <c r="O236" s="134"/>
      <c r="P236" s="134"/>
      <c r="Q236" s="134"/>
      <c r="R236" s="134"/>
      <c r="S236" s="134"/>
      <c r="T236" s="134"/>
      <c r="U236" s="134"/>
      <c r="V236" s="134"/>
      <c r="W236" s="134"/>
      <c r="X236" s="134"/>
      <c r="Y236" s="134"/>
      <c r="Z236" s="134"/>
    </row>
    <row r="237" spans="1:26" ht="32.25" customHeight="1">
      <c r="A237" s="134"/>
      <c r="B237" s="134"/>
      <c r="C237" s="134"/>
      <c r="D237" s="134"/>
      <c r="E237" s="134"/>
      <c r="F237" s="134"/>
      <c r="G237" s="134"/>
      <c r="H237" s="134"/>
      <c r="I237" s="134"/>
      <c r="J237" s="134"/>
      <c r="K237" s="134"/>
      <c r="L237" s="41"/>
      <c r="M237" s="41"/>
      <c r="N237" s="41"/>
      <c r="O237" s="134"/>
      <c r="P237" s="134"/>
      <c r="Q237" s="134"/>
      <c r="R237" s="134"/>
      <c r="S237" s="134"/>
      <c r="T237" s="134"/>
      <c r="U237" s="134"/>
      <c r="V237" s="134"/>
      <c r="W237" s="134"/>
      <c r="X237" s="134"/>
      <c r="Y237" s="134"/>
      <c r="Z237" s="134"/>
    </row>
    <row r="238" spans="1:26" ht="32.25" customHeight="1">
      <c r="A238" s="134"/>
      <c r="B238" s="134"/>
      <c r="C238" s="134"/>
      <c r="D238" s="134"/>
      <c r="E238" s="134"/>
      <c r="F238" s="134"/>
      <c r="G238" s="134"/>
      <c r="H238" s="134"/>
      <c r="I238" s="134"/>
      <c r="J238" s="134"/>
      <c r="K238" s="134"/>
      <c r="L238" s="41"/>
      <c r="M238" s="41"/>
      <c r="N238" s="41"/>
      <c r="O238" s="134"/>
      <c r="P238" s="134"/>
      <c r="Q238" s="134"/>
      <c r="R238" s="134"/>
      <c r="S238" s="134"/>
      <c r="T238" s="134"/>
      <c r="U238" s="134"/>
      <c r="V238" s="134"/>
      <c r="W238" s="134"/>
      <c r="X238" s="134"/>
      <c r="Y238" s="134"/>
      <c r="Z238" s="134"/>
    </row>
    <row r="239" spans="1:26" ht="32.25" customHeight="1">
      <c r="A239" s="134"/>
      <c r="B239" s="134"/>
      <c r="C239" s="134"/>
      <c r="D239" s="134"/>
      <c r="E239" s="134"/>
      <c r="F239" s="134"/>
      <c r="G239" s="134"/>
      <c r="H239" s="134"/>
      <c r="I239" s="134"/>
      <c r="J239" s="134"/>
      <c r="K239" s="134"/>
      <c r="L239" s="41"/>
      <c r="M239" s="41"/>
      <c r="N239" s="41"/>
      <c r="O239" s="134"/>
      <c r="P239" s="134"/>
      <c r="Q239" s="134"/>
      <c r="R239" s="134"/>
      <c r="S239" s="134"/>
      <c r="T239" s="134"/>
      <c r="U239" s="134"/>
      <c r="V239" s="134"/>
      <c r="W239" s="134"/>
      <c r="X239" s="134"/>
      <c r="Y239" s="134"/>
      <c r="Z239" s="134"/>
    </row>
    <row r="240" spans="1:26" ht="32.25" customHeight="1">
      <c r="A240" s="134"/>
      <c r="B240" s="134"/>
      <c r="C240" s="134"/>
      <c r="D240" s="134"/>
      <c r="E240" s="134"/>
      <c r="F240" s="134"/>
      <c r="G240" s="134"/>
      <c r="H240" s="134"/>
      <c r="I240" s="134"/>
      <c r="J240" s="134"/>
      <c r="K240" s="134"/>
      <c r="L240" s="41"/>
      <c r="M240" s="41"/>
      <c r="N240" s="41"/>
      <c r="O240" s="134"/>
      <c r="P240" s="134"/>
      <c r="Q240" s="134"/>
      <c r="R240" s="134"/>
      <c r="S240" s="134"/>
      <c r="T240" s="134"/>
      <c r="U240" s="134"/>
      <c r="V240" s="134"/>
      <c r="W240" s="134"/>
      <c r="X240" s="134"/>
      <c r="Y240" s="134"/>
      <c r="Z240" s="134"/>
    </row>
    <row r="241" spans="1:26" ht="32.25" customHeight="1">
      <c r="A241" s="134"/>
      <c r="B241" s="134"/>
      <c r="C241" s="134"/>
      <c r="D241" s="134"/>
      <c r="E241" s="134"/>
      <c r="F241" s="134"/>
      <c r="G241" s="134"/>
      <c r="H241" s="134"/>
      <c r="I241" s="134"/>
      <c r="J241" s="134"/>
      <c r="K241" s="134"/>
      <c r="L241" s="41"/>
      <c r="M241" s="41"/>
      <c r="N241" s="41"/>
      <c r="O241" s="134"/>
      <c r="P241" s="134"/>
      <c r="Q241" s="134"/>
      <c r="R241" s="134"/>
      <c r="S241" s="134"/>
      <c r="T241" s="134"/>
      <c r="U241" s="134"/>
      <c r="V241" s="134"/>
      <c r="W241" s="134"/>
      <c r="X241" s="134"/>
      <c r="Y241" s="134"/>
      <c r="Z241" s="134"/>
    </row>
    <row r="242" spans="1:26" ht="32.25" customHeight="1">
      <c r="A242" s="134"/>
      <c r="B242" s="134"/>
      <c r="C242" s="134"/>
      <c r="D242" s="134"/>
      <c r="E242" s="134"/>
      <c r="F242" s="134"/>
      <c r="G242" s="134"/>
      <c r="H242" s="134"/>
      <c r="I242" s="134"/>
      <c r="J242" s="134"/>
      <c r="K242" s="134"/>
      <c r="L242" s="41"/>
      <c r="M242" s="41"/>
      <c r="N242" s="41"/>
      <c r="O242" s="134"/>
      <c r="P242" s="134"/>
      <c r="Q242" s="134"/>
      <c r="R242" s="134"/>
      <c r="S242" s="134"/>
      <c r="T242" s="134"/>
      <c r="U242" s="134"/>
      <c r="V242" s="134"/>
      <c r="W242" s="134"/>
      <c r="X242" s="134"/>
      <c r="Y242" s="134"/>
      <c r="Z242" s="134"/>
    </row>
    <row r="243" spans="1:26" ht="32.25" customHeight="1">
      <c r="A243" s="134"/>
      <c r="B243" s="134"/>
      <c r="C243" s="134"/>
      <c r="D243" s="134"/>
      <c r="E243" s="134"/>
      <c r="F243" s="134"/>
      <c r="G243" s="134"/>
      <c r="H243" s="134"/>
      <c r="I243" s="134"/>
      <c r="J243" s="134"/>
      <c r="K243" s="134"/>
      <c r="L243" s="41"/>
      <c r="M243" s="41"/>
      <c r="N243" s="41"/>
      <c r="O243" s="134"/>
      <c r="P243" s="134"/>
      <c r="Q243" s="134"/>
      <c r="R243" s="134"/>
      <c r="S243" s="134"/>
      <c r="T243" s="134"/>
      <c r="U243" s="134"/>
      <c r="V243" s="134"/>
      <c r="W243" s="134"/>
      <c r="X243" s="134"/>
      <c r="Y243" s="134"/>
      <c r="Z243" s="134"/>
    </row>
    <row r="244" spans="1:26" ht="32.25" customHeight="1">
      <c r="A244" s="134"/>
      <c r="B244" s="134"/>
      <c r="C244" s="134"/>
      <c r="D244" s="134"/>
      <c r="E244" s="134"/>
      <c r="F244" s="134"/>
      <c r="G244" s="134"/>
      <c r="H244" s="134"/>
      <c r="I244" s="134"/>
      <c r="J244" s="134"/>
      <c r="K244" s="134"/>
      <c r="L244" s="41"/>
      <c r="M244" s="41"/>
      <c r="N244" s="41"/>
      <c r="O244" s="134"/>
      <c r="P244" s="134"/>
      <c r="Q244" s="134"/>
      <c r="R244" s="134"/>
      <c r="S244" s="134"/>
      <c r="T244" s="134"/>
      <c r="U244" s="134"/>
      <c r="V244" s="134"/>
      <c r="W244" s="134"/>
      <c r="X244" s="134"/>
      <c r="Y244" s="134"/>
      <c r="Z244" s="134"/>
    </row>
    <row r="245" spans="1:26" ht="32.25" customHeight="1">
      <c r="A245" s="134"/>
      <c r="B245" s="134"/>
      <c r="C245" s="134"/>
      <c r="D245" s="134"/>
      <c r="E245" s="134"/>
      <c r="F245" s="134"/>
      <c r="G245" s="134"/>
      <c r="H245" s="134"/>
      <c r="I245" s="134"/>
      <c r="J245" s="134"/>
      <c r="K245" s="134"/>
      <c r="L245" s="41"/>
      <c r="M245" s="41"/>
      <c r="N245" s="41"/>
      <c r="O245" s="134"/>
      <c r="P245" s="134"/>
      <c r="Q245" s="134"/>
      <c r="R245" s="134"/>
      <c r="S245" s="134"/>
      <c r="T245" s="134"/>
      <c r="U245" s="134"/>
      <c r="V245" s="134"/>
      <c r="W245" s="134"/>
      <c r="X245" s="134"/>
      <c r="Y245" s="134"/>
      <c r="Z245" s="134"/>
    </row>
    <row r="246" spans="1:26" ht="32.25" customHeight="1">
      <c r="A246" s="134"/>
      <c r="B246" s="134"/>
      <c r="C246" s="134"/>
      <c r="D246" s="134"/>
      <c r="E246" s="134"/>
      <c r="F246" s="134"/>
      <c r="G246" s="134"/>
      <c r="H246" s="134"/>
      <c r="I246" s="134"/>
      <c r="J246" s="134"/>
      <c r="K246" s="134"/>
      <c r="L246" s="41"/>
      <c r="M246" s="41"/>
      <c r="N246" s="41"/>
      <c r="O246" s="134"/>
      <c r="P246" s="134"/>
      <c r="Q246" s="134"/>
      <c r="R246" s="134"/>
      <c r="S246" s="134"/>
      <c r="T246" s="134"/>
      <c r="U246" s="134"/>
      <c r="V246" s="134"/>
      <c r="W246" s="134"/>
      <c r="X246" s="134"/>
      <c r="Y246" s="134"/>
      <c r="Z246" s="134"/>
    </row>
    <row r="247" spans="1:26" ht="32.25" customHeight="1">
      <c r="A247" s="134"/>
      <c r="B247" s="134"/>
      <c r="C247" s="134"/>
      <c r="D247" s="134"/>
      <c r="E247" s="134"/>
      <c r="F247" s="134"/>
      <c r="G247" s="134"/>
      <c r="H247" s="134"/>
      <c r="I247" s="134"/>
      <c r="J247" s="134"/>
      <c r="K247" s="134"/>
      <c r="L247" s="41"/>
      <c r="M247" s="41"/>
      <c r="N247" s="41"/>
      <c r="O247" s="134"/>
      <c r="P247" s="134"/>
      <c r="Q247" s="134"/>
      <c r="R247" s="134"/>
      <c r="S247" s="134"/>
      <c r="T247" s="134"/>
      <c r="U247" s="134"/>
      <c r="V247" s="134"/>
      <c r="W247" s="134"/>
      <c r="X247" s="134"/>
      <c r="Y247" s="134"/>
      <c r="Z247" s="134"/>
    </row>
    <row r="248" spans="1:26" ht="32.25" customHeight="1">
      <c r="A248" s="134"/>
      <c r="B248" s="134"/>
      <c r="C248" s="134"/>
      <c r="D248" s="134"/>
      <c r="E248" s="134"/>
      <c r="F248" s="134"/>
      <c r="G248" s="134"/>
      <c r="H248" s="134"/>
      <c r="I248" s="134"/>
      <c r="J248" s="134"/>
      <c r="K248" s="134"/>
      <c r="L248" s="41"/>
      <c r="M248" s="41"/>
      <c r="N248" s="41"/>
      <c r="O248" s="134"/>
      <c r="P248" s="134"/>
      <c r="Q248" s="134"/>
      <c r="R248" s="134"/>
      <c r="S248" s="134"/>
      <c r="T248" s="134"/>
      <c r="U248" s="134"/>
      <c r="V248" s="134"/>
      <c r="W248" s="134"/>
      <c r="X248" s="134"/>
      <c r="Y248" s="134"/>
      <c r="Z248" s="134"/>
    </row>
    <row r="249" spans="1:26" ht="32.25" customHeight="1">
      <c r="A249" s="134"/>
      <c r="B249" s="134"/>
      <c r="C249" s="134"/>
      <c r="D249" s="134"/>
      <c r="E249" s="134"/>
      <c r="F249" s="134"/>
      <c r="G249" s="134"/>
      <c r="H249" s="134"/>
      <c r="I249" s="134"/>
      <c r="J249" s="134"/>
      <c r="K249" s="134"/>
      <c r="L249" s="41"/>
      <c r="M249" s="41"/>
      <c r="N249" s="41"/>
      <c r="O249" s="134"/>
      <c r="P249" s="134"/>
      <c r="Q249" s="134"/>
      <c r="R249" s="134"/>
      <c r="S249" s="134"/>
      <c r="T249" s="134"/>
      <c r="U249" s="134"/>
      <c r="V249" s="134"/>
      <c r="W249" s="134"/>
      <c r="X249" s="134"/>
      <c r="Y249" s="134"/>
      <c r="Z249" s="134"/>
    </row>
    <row r="250" spans="1:26" ht="32.25" customHeight="1">
      <c r="A250" s="134"/>
      <c r="B250" s="134"/>
      <c r="C250" s="134"/>
      <c r="D250" s="134"/>
      <c r="E250" s="134"/>
      <c r="F250" s="134"/>
      <c r="G250" s="134"/>
      <c r="H250" s="134"/>
      <c r="I250" s="134"/>
      <c r="J250" s="134"/>
      <c r="K250" s="134"/>
      <c r="L250" s="41"/>
      <c r="M250" s="41"/>
      <c r="N250" s="41"/>
      <c r="O250" s="134"/>
      <c r="P250" s="134"/>
      <c r="Q250" s="134"/>
      <c r="R250" s="134"/>
      <c r="S250" s="134"/>
      <c r="T250" s="134"/>
      <c r="U250" s="134"/>
      <c r="V250" s="134"/>
      <c r="W250" s="134"/>
      <c r="X250" s="134"/>
      <c r="Y250" s="134"/>
      <c r="Z250" s="134"/>
    </row>
    <row r="251" spans="1:26" ht="32.25" customHeight="1">
      <c r="A251" s="134"/>
      <c r="B251" s="134"/>
      <c r="C251" s="134"/>
      <c r="D251" s="134"/>
      <c r="E251" s="134"/>
      <c r="F251" s="134"/>
      <c r="G251" s="134"/>
      <c r="H251" s="134"/>
      <c r="I251" s="134"/>
      <c r="J251" s="134"/>
      <c r="K251" s="134"/>
      <c r="L251" s="41"/>
      <c r="M251" s="41"/>
      <c r="N251" s="41"/>
      <c r="O251" s="134"/>
      <c r="P251" s="134"/>
      <c r="Q251" s="134"/>
      <c r="R251" s="134"/>
      <c r="S251" s="134"/>
      <c r="T251" s="134"/>
      <c r="U251" s="134"/>
      <c r="V251" s="134"/>
      <c r="W251" s="134"/>
      <c r="X251" s="134"/>
      <c r="Y251" s="134"/>
      <c r="Z251" s="134"/>
    </row>
    <row r="252" spans="1:26" ht="32.25" customHeight="1">
      <c r="A252" s="134"/>
      <c r="B252" s="134"/>
      <c r="C252" s="134"/>
      <c r="D252" s="134"/>
      <c r="E252" s="134"/>
      <c r="F252" s="134"/>
      <c r="G252" s="134"/>
      <c r="H252" s="134"/>
      <c r="I252" s="134"/>
      <c r="J252" s="134"/>
      <c r="K252" s="134"/>
      <c r="L252" s="41"/>
      <c r="M252" s="41"/>
      <c r="N252" s="41"/>
      <c r="O252" s="134"/>
      <c r="P252" s="134"/>
      <c r="Q252" s="134"/>
      <c r="R252" s="134"/>
      <c r="S252" s="134"/>
      <c r="T252" s="134"/>
      <c r="U252" s="134"/>
      <c r="V252" s="134"/>
      <c r="W252" s="134"/>
      <c r="X252" s="134"/>
      <c r="Y252" s="134"/>
      <c r="Z252" s="134"/>
    </row>
    <row r="253" spans="1:26" ht="32.25" customHeight="1">
      <c r="A253" s="134"/>
      <c r="B253" s="134"/>
      <c r="C253" s="134"/>
      <c r="D253" s="134"/>
      <c r="E253" s="134"/>
      <c r="F253" s="134"/>
      <c r="G253" s="134"/>
      <c r="H253" s="134"/>
      <c r="I253" s="134"/>
      <c r="J253" s="134"/>
      <c r="K253" s="134"/>
      <c r="L253" s="41"/>
      <c r="M253" s="41"/>
      <c r="N253" s="41"/>
      <c r="O253" s="134"/>
      <c r="P253" s="134"/>
      <c r="Q253" s="134"/>
      <c r="R253" s="134"/>
      <c r="S253" s="134"/>
      <c r="T253" s="134"/>
      <c r="U253" s="134"/>
      <c r="V253" s="134"/>
      <c r="W253" s="134"/>
      <c r="X253" s="134"/>
      <c r="Y253" s="134"/>
      <c r="Z253" s="134"/>
    </row>
    <row r="254" spans="1:26" ht="32.25" customHeight="1">
      <c r="A254" s="134"/>
      <c r="B254" s="134"/>
      <c r="C254" s="134"/>
      <c r="D254" s="134"/>
      <c r="E254" s="134"/>
      <c r="F254" s="134"/>
      <c r="G254" s="134"/>
      <c r="H254" s="134"/>
      <c r="I254" s="134"/>
      <c r="J254" s="134"/>
      <c r="K254" s="134"/>
      <c r="L254" s="41"/>
      <c r="M254" s="41"/>
      <c r="N254" s="41"/>
      <c r="O254" s="134"/>
      <c r="P254" s="134"/>
      <c r="Q254" s="134"/>
      <c r="R254" s="134"/>
      <c r="S254" s="134"/>
      <c r="T254" s="134"/>
      <c r="U254" s="134"/>
      <c r="V254" s="134"/>
      <c r="W254" s="134"/>
      <c r="X254" s="134"/>
      <c r="Y254" s="134"/>
      <c r="Z254" s="134"/>
    </row>
    <row r="255" spans="1:26" ht="32.25" customHeight="1">
      <c r="A255" s="134"/>
      <c r="B255" s="134"/>
      <c r="C255" s="134"/>
      <c r="D255" s="134"/>
      <c r="E255" s="134"/>
      <c r="F255" s="134"/>
      <c r="G255" s="134"/>
      <c r="H255" s="134"/>
      <c r="I255" s="134"/>
      <c r="J255" s="134"/>
      <c r="K255" s="134"/>
      <c r="L255" s="41"/>
      <c r="M255" s="41"/>
      <c r="N255" s="41"/>
      <c r="O255" s="134"/>
      <c r="P255" s="134"/>
      <c r="Q255" s="134"/>
      <c r="R255" s="134"/>
      <c r="S255" s="134"/>
      <c r="T255" s="134"/>
      <c r="U255" s="134"/>
      <c r="V255" s="134"/>
      <c r="W255" s="134"/>
      <c r="X255" s="134"/>
      <c r="Y255" s="134"/>
      <c r="Z255" s="134"/>
    </row>
    <row r="256" spans="1:26" ht="32.25" customHeight="1">
      <c r="A256" s="134"/>
      <c r="B256" s="134"/>
      <c r="C256" s="134"/>
      <c r="D256" s="134"/>
      <c r="E256" s="134"/>
      <c r="F256" s="134"/>
      <c r="G256" s="134"/>
      <c r="H256" s="134"/>
      <c r="I256" s="134"/>
      <c r="J256" s="134"/>
      <c r="K256" s="134"/>
      <c r="L256" s="41"/>
      <c r="M256" s="41"/>
      <c r="N256" s="41"/>
      <c r="O256" s="134"/>
      <c r="P256" s="134"/>
      <c r="Q256" s="134"/>
      <c r="R256" s="134"/>
      <c r="S256" s="134"/>
      <c r="T256" s="134"/>
      <c r="U256" s="134"/>
      <c r="V256" s="134"/>
      <c r="W256" s="134"/>
      <c r="X256" s="134"/>
      <c r="Y256" s="134"/>
      <c r="Z256" s="134"/>
    </row>
    <row r="257" spans="1:26" ht="32.25" customHeight="1">
      <c r="A257" s="134"/>
      <c r="B257" s="134"/>
      <c r="C257" s="134"/>
      <c r="D257" s="134"/>
      <c r="E257" s="134"/>
      <c r="F257" s="134"/>
      <c r="G257" s="134"/>
      <c r="H257" s="134"/>
      <c r="I257" s="134"/>
      <c r="J257" s="134"/>
      <c r="K257" s="134"/>
      <c r="L257" s="41"/>
      <c r="M257" s="41"/>
      <c r="N257" s="41"/>
      <c r="O257" s="134"/>
      <c r="P257" s="134"/>
      <c r="Q257" s="134"/>
      <c r="R257" s="134"/>
      <c r="S257" s="134"/>
      <c r="T257" s="134"/>
      <c r="U257" s="134"/>
      <c r="V257" s="134"/>
      <c r="W257" s="134"/>
      <c r="X257" s="134"/>
      <c r="Y257" s="134"/>
      <c r="Z257" s="134"/>
    </row>
    <row r="258" spans="1:26" ht="32.25" customHeight="1">
      <c r="A258" s="134"/>
      <c r="B258" s="134"/>
      <c r="C258" s="134"/>
      <c r="D258" s="134"/>
      <c r="E258" s="134"/>
      <c r="F258" s="134"/>
      <c r="G258" s="134"/>
      <c r="H258" s="134"/>
      <c r="I258" s="134"/>
      <c r="J258" s="134"/>
      <c r="K258" s="134"/>
      <c r="L258" s="41"/>
      <c r="M258" s="41"/>
      <c r="N258" s="41"/>
      <c r="O258" s="134"/>
      <c r="P258" s="134"/>
      <c r="Q258" s="134"/>
      <c r="R258" s="134"/>
      <c r="S258" s="134"/>
      <c r="T258" s="134"/>
      <c r="U258" s="134"/>
      <c r="V258" s="134"/>
      <c r="W258" s="134"/>
      <c r="X258" s="134"/>
      <c r="Y258" s="134"/>
      <c r="Z258" s="134"/>
    </row>
    <row r="259" spans="1:26" ht="32.25" customHeight="1">
      <c r="A259" s="134"/>
      <c r="B259" s="134"/>
      <c r="C259" s="134"/>
      <c r="D259" s="134"/>
      <c r="E259" s="134"/>
      <c r="F259" s="134"/>
      <c r="G259" s="134"/>
      <c r="H259" s="134"/>
      <c r="I259" s="134"/>
      <c r="J259" s="134"/>
      <c r="K259" s="134"/>
      <c r="L259" s="41"/>
      <c r="M259" s="41"/>
      <c r="N259" s="41"/>
      <c r="O259" s="134"/>
      <c r="P259" s="134"/>
      <c r="Q259" s="134"/>
      <c r="R259" s="134"/>
      <c r="S259" s="134"/>
      <c r="T259" s="134"/>
      <c r="U259" s="134"/>
      <c r="V259" s="134"/>
      <c r="W259" s="134"/>
      <c r="X259" s="134"/>
      <c r="Y259" s="134"/>
      <c r="Z259" s="134"/>
    </row>
    <row r="260" spans="1:26" ht="32.25" customHeight="1">
      <c r="A260" s="134"/>
      <c r="B260" s="134"/>
      <c r="C260" s="134"/>
      <c r="D260" s="134"/>
      <c r="E260" s="134"/>
      <c r="F260" s="134"/>
      <c r="G260" s="134"/>
      <c r="H260" s="134"/>
      <c r="I260" s="134"/>
      <c r="J260" s="134"/>
      <c r="K260" s="134"/>
      <c r="L260" s="41"/>
      <c r="M260" s="41"/>
      <c r="N260" s="41"/>
      <c r="O260" s="134"/>
      <c r="P260" s="134"/>
      <c r="Q260" s="134"/>
      <c r="R260" s="134"/>
      <c r="S260" s="134"/>
      <c r="T260" s="134"/>
      <c r="U260" s="134"/>
      <c r="V260" s="134"/>
      <c r="W260" s="134"/>
      <c r="X260" s="134"/>
      <c r="Y260" s="134"/>
      <c r="Z260" s="134"/>
    </row>
    <row r="261" spans="1:26" ht="32.25" customHeight="1">
      <c r="A261" s="134"/>
      <c r="B261" s="134"/>
      <c r="C261" s="134"/>
      <c r="D261" s="134"/>
      <c r="E261" s="134"/>
      <c r="F261" s="134"/>
      <c r="G261" s="134"/>
      <c r="H261" s="134"/>
      <c r="I261" s="134"/>
      <c r="J261" s="134"/>
      <c r="K261" s="134"/>
      <c r="L261" s="41"/>
      <c r="M261" s="41"/>
      <c r="N261" s="41"/>
      <c r="O261" s="134"/>
      <c r="P261" s="134"/>
      <c r="Q261" s="134"/>
      <c r="R261" s="134"/>
      <c r="S261" s="134"/>
      <c r="T261" s="134"/>
      <c r="U261" s="134"/>
      <c r="V261" s="134"/>
      <c r="W261" s="134"/>
      <c r="X261" s="134"/>
      <c r="Y261" s="134"/>
      <c r="Z261" s="134"/>
    </row>
    <row r="262" spans="1:26" ht="32.25" customHeight="1">
      <c r="A262" s="134"/>
      <c r="B262" s="134"/>
      <c r="C262" s="134"/>
      <c r="D262" s="134"/>
      <c r="E262" s="134"/>
      <c r="F262" s="134"/>
      <c r="G262" s="134"/>
      <c r="H262" s="134"/>
      <c r="I262" s="134"/>
      <c r="J262" s="134"/>
      <c r="K262" s="134"/>
      <c r="L262" s="41"/>
      <c r="M262" s="41"/>
      <c r="N262" s="41"/>
      <c r="O262" s="134"/>
      <c r="P262" s="134"/>
      <c r="Q262" s="134"/>
      <c r="R262" s="134"/>
      <c r="S262" s="134"/>
      <c r="T262" s="134"/>
      <c r="U262" s="134"/>
      <c r="V262" s="134"/>
      <c r="W262" s="134"/>
      <c r="X262" s="134"/>
      <c r="Y262" s="134"/>
      <c r="Z262" s="134"/>
    </row>
    <row r="263" spans="1:26" ht="32.25" customHeight="1">
      <c r="A263" s="134"/>
      <c r="B263" s="134"/>
      <c r="C263" s="134"/>
      <c r="D263" s="134"/>
      <c r="E263" s="134"/>
      <c r="F263" s="134"/>
      <c r="G263" s="134"/>
      <c r="H263" s="134"/>
      <c r="I263" s="134"/>
      <c r="J263" s="134"/>
      <c r="K263" s="134"/>
      <c r="L263" s="41"/>
      <c r="M263" s="41"/>
      <c r="N263" s="41"/>
      <c r="O263" s="134"/>
      <c r="P263" s="134"/>
      <c r="Q263" s="134"/>
      <c r="R263" s="134"/>
      <c r="S263" s="134"/>
      <c r="T263" s="134"/>
      <c r="U263" s="134"/>
      <c r="V263" s="134"/>
      <c r="W263" s="134"/>
      <c r="X263" s="134"/>
      <c r="Y263" s="134"/>
      <c r="Z263" s="134"/>
    </row>
    <row r="264" spans="1:26" ht="32.25" customHeight="1">
      <c r="A264" s="134"/>
      <c r="B264" s="134"/>
      <c r="C264" s="134"/>
      <c r="D264" s="134"/>
      <c r="E264" s="134"/>
      <c r="F264" s="134"/>
      <c r="G264" s="134"/>
      <c r="H264" s="134"/>
      <c r="I264" s="134"/>
      <c r="J264" s="134"/>
      <c r="K264" s="134"/>
      <c r="L264" s="41"/>
      <c r="M264" s="41"/>
      <c r="N264" s="41"/>
      <c r="O264" s="134"/>
      <c r="P264" s="134"/>
      <c r="Q264" s="134"/>
      <c r="R264" s="134"/>
      <c r="S264" s="134"/>
      <c r="T264" s="134"/>
      <c r="U264" s="134"/>
      <c r="V264" s="134"/>
      <c r="W264" s="134"/>
      <c r="X264" s="134"/>
      <c r="Y264" s="134"/>
      <c r="Z264" s="134"/>
    </row>
    <row r="265" spans="1:26" ht="32.25" customHeight="1">
      <c r="A265" s="134"/>
      <c r="B265" s="134"/>
      <c r="C265" s="134"/>
      <c r="D265" s="134"/>
      <c r="E265" s="134"/>
      <c r="F265" s="134"/>
      <c r="G265" s="134"/>
      <c r="H265" s="134"/>
      <c r="I265" s="134"/>
      <c r="J265" s="134"/>
      <c r="K265" s="134"/>
      <c r="L265" s="41"/>
      <c r="M265" s="41"/>
      <c r="N265" s="41"/>
      <c r="O265" s="134"/>
      <c r="P265" s="134"/>
      <c r="Q265" s="134"/>
      <c r="R265" s="134"/>
      <c r="S265" s="134"/>
      <c r="T265" s="134"/>
      <c r="U265" s="134"/>
      <c r="V265" s="134"/>
      <c r="W265" s="134"/>
      <c r="X265" s="134"/>
      <c r="Y265" s="134"/>
      <c r="Z265" s="134"/>
    </row>
    <row r="266" spans="1:26" ht="32.25" customHeight="1">
      <c r="A266" s="134"/>
      <c r="B266" s="134"/>
      <c r="C266" s="134"/>
      <c r="D266" s="134"/>
      <c r="E266" s="134"/>
      <c r="F266" s="134"/>
      <c r="G266" s="134"/>
      <c r="H266" s="134"/>
      <c r="I266" s="134"/>
      <c r="J266" s="134"/>
      <c r="K266" s="134"/>
      <c r="L266" s="41"/>
      <c r="M266" s="41"/>
      <c r="N266" s="41"/>
      <c r="O266" s="134"/>
      <c r="P266" s="134"/>
      <c r="Q266" s="134"/>
      <c r="R266" s="134"/>
      <c r="S266" s="134"/>
      <c r="T266" s="134"/>
      <c r="U266" s="134"/>
      <c r="V266" s="134"/>
      <c r="W266" s="134"/>
      <c r="X266" s="134"/>
      <c r="Y266" s="134"/>
      <c r="Z266" s="134"/>
    </row>
    <row r="267" spans="1:26" ht="32.25" customHeight="1">
      <c r="A267" s="134"/>
      <c r="B267" s="134"/>
      <c r="C267" s="134"/>
      <c r="D267" s="134"/>
      <c r="E267" s="134"/>
      <c r="F267" s="134"/>
      <c r="G267" s="134"/>
      <c r="H267" s="134"/>
      <c r="I267" s="134"/>
      <c r="J267" s="134"/>
      <c r="K267" s="134"/>
      <c r="L267" s="41"/>
      <c r="M267" s="41"/>
      <c r="N267" s="41"/>
      <c r="O267" s="134"/>
      <c r="P267" s="134"/>
      <c r="Q267" s="134"/>
      <c r="R267" s="134"/>
      <c r="S267" s="134"/>
      <c r="T267" s="134"/>
      <c r="U267" s="134"/>
      <c r="V267" s="134"/>
      <c r="W267" s="134"/>
      <c r="X267" s="134"/>
      <c r="Y267" s="134"/>
      <c r="Z267" s="134"/>
    </row>
    <row r="268" spans="1:26" ht="32.25" customHeight="1">
      <c r="A268" s="134"/>
      <c r="B268" s="134"/>
      <c r="C268" s="134"/>
      <c r="D268" s="134"/>
      <c r="E268" s="134"/>
      <c r="F268" s="134"/>
      <c r="G268" s="134"/>
      <c r="H268" s="134"/>
      <c r="I268" s="134"/>
      <c r="J268" s="134"/>
      <c r="K268" s="134"/>
      <c r="L268" s="41"/>
      <c r="M268" s="41"/>
      <c r="N268" s="41"/>
      <c r="O268" s="134"/>
      <c r="P268" s="134"/>
      <c r="Q268" s="134"/>
      <c r="R268" s="134"/>
      <c r="S268" s="134"/>
      <c r="T268" s="134"/>
      <c r="U268" s="134"/>
      <c r="V268" s="134"/>
      <c r="W268" s="134"/>
      <c r="X268" s="134"/>
      <c r="Y268" s="134"/>
      <c r="Z268" s="134"/>
    </row>
    <row r="269" spans="1:26" ht="32.25" customHeight="1">
      <c r="A269" s="134"/>
      <c r="B269" s="134"/>
      <c r="C269" s="134"/>
      <c r="D269" s="134"/>
      <c r="E269" s="134"/>
      <c r="F269" s="134"/>
      <c r="G269" s="134"/>
      <c r="H269" s="134"/>
      <c r="I269" s="134"/>
      <c r="J269" s="134"/>
      <c r="K269" s="134"/>
      <c r="L269" s="41"/>
      <c r="M269" s="41"/>
      <c r="N269" s="41"/>
      <c r="O269" s="134"/>
      <c r="P269" s="134"/>
      <c r="Q269" s="134"/>
      <c r="R269" s="134"/>
      <c r="S269" s="134"/>
      <c r="T269" s="134"/>
      <c r="U269" s="134"/>
      <c r="V269" s="134"/>
      <c r="W269" s="134"/>
      <c r="X269" s="134"/>
      <c r="Y269" s="134"/>
      <c r="Z269" s="134"/>
    </row>
    <row r="270" spans="1:26" ht="32.25" customHeight="1">
      <c r="A270" s="134"/>
      <c r="B270" s="134"/>
      <c r="C270" s="134"/>
      <c r="D270" s="134"/>
      <c r="E270" s="134"/>
      <c r="F270" s="134"/>
      <c r="G270" s="134"/>
      <c r="H270" s="134"/>
      <c r="I270" s="134"/>
      <c r="J270" s="134"/>
      <c r="K270" s="134"/>
      <c r="L270" s="41"/>
      <c r="M270" s="41"/>
      <c r="N270" s="41"/>
      <c r="O270" s="134"/>
      <c r="P270" s="134"/>
      <c r="Q270" s="134"/>
      <c r="R270" s="134"/>
      <c r="S270" s="134"/>
      <c r="T270" s="134"/>
      <c r="U270" s="134"/>
      <c r="V270" s="134"/>
      <c r="W270" s="134"/>
      <c r="X270" s="134"/>
      <c r="Y270" s="134"/>
      <c r="Z270" s="134"/>
    </row>
    <row r="271" spans="1:26" ht="32.25" customHeight="1">
      <c r="A271" s="134"/>
      <c r="B271" s="134"/>
      <c r="C271" s="134"/>
      <c r="D271" s="134"/>
      <c r="E271" s="134"/>
      <c r="F271" s="134"/>
      <c r="G271" s="134"/>
      <c r="H271" s="134"/>
      <c r="I271" s="134"/>
      <c r="J271" s="134"/>
      <c r="K271" s="134"/>
      <c r="L271" s="41"/>
      <c r="M271" s="41"/>
      <c r="N271" s="41"/>
      <c r="O271" s="134"/>
      <c r="P271" s="134"/>
      <c r="Q271" s="134"/>
      <c r="R271" s="134"/>
      <c r="S271" s="134"/>
      <c r="T271" s="134"/>
      <c r="U271" s="134"/>
      <c r="V271" s="134"/>
      <c r="W271" s="134"/>
      <c r="X271" s="134"/>
      <c r="Y271" s="134"/>
      <c r="Z271" s="134"/>
    </row>
    <row r="272" spans="1:26" ht="32.25" customHeight="1">
      <c r="A272" s="134"/>
      <c r="B272" s="134"/>
      <c r="C272" s="134"/>
      <c r="D272" s="134"/>
      <c r="E272" s="134"/>
      <c r="F272" s="134"/>
      <c r="G272" s="134"/>
      <c r="H272" s="134"/>
      <c r="I272" s="134"/>
      <c r="J272" s="134"/>
      <c r="K272" s="134"/>
      <c r="L272" s="41"/>
      <c r="M272" s="41"/>
      <c r="N272" s="41"/>
      <c r="O272" s="134"/>
      <c r="P272" s="134"/>
      <c r="Q272" s="134"/>
      <c r="R272" s="134"/>
      <c r="S272" s="134"/>
      <c r="T272" s="134"/>
      <c r="U272" s="134"/>
      <c r="V272" s="134"/>
      <c r="W272" s="134"/>
      <c r="X272" s="134"/>
      <c r="Y272" s="134"/>
      <c r="Z272" s="134"/>
    </row>
    <row r="273" spans="1:26" ht="32.25" customHeight="1">
      <c r="A273" s="134"/>
      <c r="B273" s="134"/>
      <c r="C273" s="134"/>
      <c r="D273" s="134"/>
      <c r="E273" s="134"/>
      <c r="F273" s="134"/>
      <c r="G273" s="134"/>
      <c r="H273" s="134"/>
      <c r="I273" s="134"/>
      <c r="J273" s="134"/>
      <c r="K273" s="134"/>
      <c r="L273" s="41"/>
      <c r="M273" s="41"/>
      <c r="N273" s="41"/>
      <c r="O273" s="134"/>
      <c r="P273" s="134"/>
      <c r="Q273" s="134"/>
      <c r="R273" s="134"/>
      <c r="S273" s="134"/>
      <c r="T273" s="134"/>
      <c r="U273" s="134"/>
      <c r="V273" s="134"/>
      <c r="W273" s="134"/>
      <c r="X273" s="134"/>
      <c r="Y273" s="134"/>
      <c r="Z273" s="134"/>
    </row>
    <row r="274" spans="1:26" ht="32.25" customHeight="1">
      <c r="A274" s="134"/>
      <c r="B274" s="134"/>
      <c r="C274" s="134"/>
      <c r="D274" s="134"/>
      <c r="E274" s="134"/>
      <c r="F274" s="134"/>
      <c r="G274" s="134"/>
      <c r="H274" s="134"/>
      <c r="I274" s="134"/>
      <c r="J274" s="134"/>
      <c r="K274" s="134"/>
      <c r="L274" s="41"/>
      <c r="M274" s="41"/>
      <c r="N274" s="41"/>
      <c r="O274" s="134"/>
      <c r="P274" s="134"/>
      <c r="Q274" s="134"/>
      <c r="R274" s="134"/>
      <c r="S274" s="134"/>
      <c r="T274" s="134"/>
      <c r="U274" s="134"/>
      <c r="V274" s="134"/>
      <c r="W274" s="134"/>
      <c r="X274" s="134"/>
      <c r="Y274" s="134"/>
      <c r="Z274" s="134"/>
    </row>
    <row r="275" spans="1:26" ht="32.25" customHeight="1">
      <c r="A275" s="134"/>
      <c r="B275" s="134"/>
      <c r="C275" s="134"/>
      <c r="D275" s="134"/>
      <c r="E275" s="134"/>
      <c r="F275" s="134"/>
      <c r="G275" s="134"/>
      <c r="H275" s="134"/>
      <c r="I275" s="134"/>
      <c r="J275" s="134"/>
      <c r="K275" s="134"/>
      <c r="L275" s="41"/>
      <c r="M275" s="41"/>
      <c r="N275" s="41"/>
      <c r="O275" s="134"/>
      <c r="P275" s="134"/>
      <c r="Q275" s="134"/>
      <c r="R275" s="134"/>
      <c r="S275" s="134"/>
      <c r="T275" s="134"/>
      <c r="U275" s="134"/>
      <c r="V275" s="134"/>
      <c r="W275" s="134"/>
      <c r="X275" s="134"/>
      <c r="Y275" s="134"/>
      <c r="Z275" s="134"/>
    </row>
    <row r="276" spans="1:26" ht="32.25" customHeight="1">
      <c r="A276" s="134"/>
      <c r="B276" s="134"/>
      <c r="C276" s="134"/>
      <c r="D276" s="134"/>
      <c r="E276" s="134"/>
      <c r="F276" s="134"/>
      <c r="G276" s="134"/>
      <c r="H276" s="134"/>
      <c r="I276" s="134"/>
      <c r="J276" s="134"/>
      <c r="K276" s="134"/>
      <c r="L276" s="41"/>
      <c r="M276" s="41"/>
      <c r="N276" s="41"/>
      <c r="O276" s="134"/>
      <c r="P276" s="134"/>
      <c r="Q276" s="134"/>
      <c r="R276" s="134"/>
      <c r="S276" s="134"/>
      <c r="T276" s="134"/>
      <c r="U276" s="134"/>
      <c r="V276" s="134"/>
      <c r="W276" s="134"/>
      <c r="X276" s="134"/>
      <c r="Y276" s="134"/>
      <c r="Z276" s="134"/>
    </row>
    <row r="277" spans="1:26" ht="32.25" customHeight="1">
      <c r="A277" s="134"/>
      <c r="B277" s="134"/>
      <c r="C277" s="134"/>
      <c r="D277" s="134"/>
      <c r="E277" s="134"/>
      <c r="F277" s="134"/>
      <c r="G277" s="134"/>
      <c r="H277" s="134"/>
      <c r="I277" s="134"/>
      <c r="J277" s="134"/>
      <c r="K277" s="134"/>
      <c r="L277" s="41"/>
      <c r="M277" s="41"/>
      <c r="N277" s="41"/>
      <c r="O277" s="134"/>
      <c r="P277" s="134"/>
      <c r="Q277" s="134"/>
      <c r="R277" s="134"/>
      <c r="S277" s="134"/>
      <c r="T277" s="134"/>
      <c r="U277" s="134"/>
      <c r="V277" s="134"/>
      <c r="W277" s="134"/>
      <c r="X277" s="134"/>
      <c r="Y277" s="134"/>
      <c r="Z277" s="134"/>
    </row>
    <row r="278" spans="1:26" ht="32.25" customHeight="1">
      <c r="A278" s="134"/>
      <c r="B278" s="134"/>
      <c r="C278" s="134"/>
      <c r="D278" s="134"/>
      <c r="E278" s="134"/>
      <c r="F278" s="134"/>
      <c r="G278" s="134"/>
      <c r="H278" s="134"/>
      <c r="I278" s="134"/>
      <c r="J278" s="134"/>
      <c r="K278" s="134"/>
      <c r="L278" s="41"/>
      <c r="M278" s="41"/>
      <c r="N278" s="41"/>
      <c r="O278" s="134"/>
      <c r="P278" s="134"/>
      <c r="Q278" s="134"/>
      <c r="R278" s="134"/>
      <c r="S278" s="134"/>
      <c r="T278" s="134"/>
      <c r="U278" s="134"/>
      <c r="V278" s="134"/>
      <c r="W278" s="134"/>
      <c r="X278" s="134"/>
      <c r="Y278" s="134"/>
      <c r="Z278" s="134"/>
    </row>
    <row r="279" spans="1:26" ht="32.25" customHeight="1">
      <c r="A279" s="134"/>
      <c r="B279" s="134"/>
      <c r="C279" s="134"/>
      <c r="D279" s="134"/>
      <c r="E279" s="134"/>
      <c r="F279" s="134"/>
      <c r="G279" s="134"/>
      <c r="H279" s="134"/>
      <c r="I279" s="134"/>
      <c r="J279" s="134"/>
      <c r="K279" s="134"/>
      <c r="L279" s="41"/>
      <c r="M279" s="41"/>
      <c r="N279" s="41"/>
      <c r="O279" s="134"/>
      <c r="P279" s="134"/>
      <c r="Q279" s="134"/>
      <c r="R279" s="134"/>
      <c r="S279" s="134"/>
      <c r="T279" s="134"/>
      <c r="U279" s="134"/>
      <c r="V279" s="134"/>
      <c r="W279" s="134"/>
      <c r="X279" s="134"/>
      <c r="Y279" s="134"/>
      <c r="Z279" s="134"/>
    </row>
    <row r="280" spans="1:26" ht="32.25" customHeight="1">
      <c r="A280" s="134"/>
      <c r="B280" s="134"/>
      <c r="C280" s="134"/>
      <c r="D280" s="134"/>
      <c r="E280" s="134"/>
      <c r="F280" s="134"/>
      <c r="G280" s="134"/>
      <c r="H280" s="134"/>
      <c r="I280" s="134"/>
      <c r="J280" s="134"/>
      <c r="K280" s="134"/>
      <c r="L280" s="41"/>
      <c r="M280" s="41"/>
      <c r="N280" s="41"/>
      <c r="O280" s="134"/>
      <c r="P280" s="134"/>
      <c r="Q280" s="134"/>
      <c r="R280" s="134"/>
      <c r="S280" s="134"/>
      <c r="T280" s="134"/>
      <c r="U280" s="134"/>
      <c r="V280" s="134"/>
      <c r="W280" s="134"/>
      <c r="X280" s="134"/>
      <c r="Y280" s="134"/>
      <c r="Z280" s="134"/>
    </row>
    <row r="281" spans="1:26" ht="32.25" customHeight="1">
      <c r="A281" s="134"/>
      <c r="B281" s="134"/>
      <c r="C281" s="134"/>
      <c r="D281" s="134"/>
      <c r="E281" s="134"/>
      <c r="F281" s="134"/>
      <c r="G281" s="134"/>
      <c r="H281" s="134"/>
      <c r="I281" s="134"/>
      <c r="J281" s="134"/>
      <c r="K281" s="134"/>
      <c r="L281" s="41"/>
      <c r="M281" s="41"/>
      <c r="N281" s="41"/>
      <c r="O281" s="134"/>
      <c r="P281" s="134"/>
      <c r="Q281" s="134"/>
      <c r="R281" s="134"/>
      <c r="S281" s="134"/>
      <c r="T281" s="134"/>
      <c r="U281" s="134"/>
      <c r="V281" s="134"/>
      <c r="W281" s="134"/>
      <c r="X281" s="134"/>
      <c r="Y281" s="134"/>
      <c r="Z281" s="134"/>
    </row>
    <row r="282" spans="1:26" ht="32.25" customHeight="1">
      <c r="A282" s="134"/>
      <c r="B282" s="134"/>
      <c r="C282" s="134"/>
      <c r="D282" s="134"/>
      <c r="E282" s="134"/>
      <c r="F282" s="134"/>
      <c r="G282" s="134"/>
      <c r="H282" s="134"/>
      <c r="I282" s="134"/>
      <c r="J282" s="134"/>
      <c r="K282" s="134"/>
      <c r="L282" s="41"/>
      <c r="M282" s="41"/>
      <c r="N282" s="41"/>
      <c r="O282" s="134"/>
      <c r="P282" s="134"/>
      <c r="Q282" s="134"/>
      <c r="R282" s="134"/>
      <c r="S282" s="134"/>
      <c r="T282" s="134"/>
      <c r="U282" s="134"/>
      <c r="V282" s="134"/>
      <c r="W282" s="134"/>
      <c r="X282" s="134"/>
      <c r="Y282" s="134"/>
      <c r="Z282" s="134"/>
    </row>
    <row r="283" spans="1:26" ht="32.25" customHeight="1">
      <c r="A283" s="134"/>
      <c r="B283" s="134"/>
      <c r="C283" s="134"/>
      <c r="D283" s="134"/>
      <c r="E283" s="134"/>
      <c r="F283" s="134"/>
      <c r="G283" s="134"/>
      <c r="H283" s="134"/>
      <c r="I283" s="134"/>
      <c r="J283" s="134"/>
      <c r="K283" s="134"/>
      <c r="L283" s="41"/>
      <c r="M283" s="41"/>
      <c r="N283" s="41"/>
      <c r="O283" s="134"/>
      <c r="P283" s="134"/>
      <c r="Q283" s="134"/>
      <c r="R283" s="134"/>
      <c r="S283" s="134"/>
      <c r="T283" s="134"/>
      <c r="U283" s="134"/>
      <c r="V283" s="134"/>
      <c r="W283" s="134"/>
      <c r="X283" s="134"/>
      <c r="Y283" s="134"/>
      <c r="Z283" s="134"/>
    </row>
    <row r="284" spans="1:26" ht="32.25" customHeight="1">
      <c r="A284" s="134"/>
      <c r="B284" s="134"/>
      <c r="C284" s="134"/>
      <c r="D284" s="134"/>
      <c r="E284" s="134"/>
      <c r="F284" s="134"/>
      <c r="G284" s="134"/>
      <c r="H284" s="134"/>
      <c r="I284" s="134"/>
      <c r="J284" s="134"/>
      <c r="K284" s="134"/>
      <c r="L284" s="41"/>
      <c r="M284" s="41"/>
      <c r="N284" s="41"/>
      <c r="O284" s="134"/>
      <c r="P284" s="134"/>
      <c r="Q284" s="134"/>
      <c r="R284" s="134"/>
      <c r="S284" s="134"/>
      <c r="T284" s="134"/>
      <c r="U284" s="134"/>
      <c r="V284" s="134"/>
      <c r="W284" s="134"/>
      <c r="X284" s="134"/>
      <c r="Y284" s="134"/>
      <c r="Z284" s="134"/>
    </row>
    <row r="285" spans="1:26" ht="32.25" customHeight="1">
      <c r="A285" s="134"/>
      <c r="B285" s="134"/>
      <c r="C285" s="134"/>
      <c r="D285" s="134"/>
      <c r="E285" s="134"/>
      <c r="F285" s="134"/>
      <c r="G285" s="134"/>
      <c r="H285" s="134"/>
      <c r="I285" s="134"/>
      <c r="J285" s="134"/>
      <c r="K285" s="134"/>
      <c r="L285" s="41"/>
      <c r="M285" s="41"/>
      <c r="N285" s="41"/>
      <c r="O285" s="134"/>
      <c r="P285" s="134"/>
      <c r="Q285" s="134"/>
      <c r="R285" s="134"/>
      <c r="S285" s="134"/>
      <c r="T285" s="134"/>
      <c r="U285" s="134"/>
      <c r="V285" s="134"/>
      <c r="W285" s="134"/>
      <c r="X285" s="134"/>
      <c r="Y285" s="134"/>
      <c r="Z285" s="134"/>
    </row>
    <row r="286" spans="1:26" ht="32.25" customHeight="1">
      <c r="A286" s="134"/>
      <c r="B286" s="134"/>
      <c r="C286" s="134"/>
      <c r="D286" s="134"/>
      <c r="E286" s="134"/>
      <c r="F286" s="134"/>
      <c r="G286" s="134"/>
      <c r="H286" s="134"/>
      <c r="I286" s="134"/>
      <c r="J286" s="134"/>
      <c r="K286" s="134"/>
      <c r="L286" s="41"/>
      <c r="M286" s="41"/>
      <c r="N286" s="41"/>
      <c r="O286" s="134"/>
      <c r="P286" s="134"/>
      <c r="Q286" s="134"/>
      <c r="R286" s="134"/>
      <c r="S286" s="134"/>
      <c r="T286" s="134"/>
      <c r="U286" s="134"/>
      <c r="V286" s="134"/>
      <c r="W286" s="134"/>
      <c r="X286" s="134"/>
      <c r="Y286" s="134"/>
      <c r="Z286" s="134"/>
    </row>
    <row r="287" spans="1:26" ht="32.25" customHeight="1">
      <c r="A287" s="134"/>
      <c r="B287" s="134"/>
      <c r="C287" s="134"/>
      <c r="D287" s="134"/>
      <c r="E287" s="134"/>
      <c r="F287" s="134"/>
      <c r="G287" s="134"/>
      <c r="H287" s="134"/>
      <c r="I287" s="134"/>
      <c r="J287" s="134"/>
      <c r="K287" s="134"/>
      <c r="L287" s="41"/>
      <c r="M287" s="41"/>
      <c r="N287" s="41"/>
      <c r="O287" s="134"/>
      <c r="P287" s="134"/>
      <c r="Q287" s="134"/>
      <c r="R287" s="134"/>
      <c r="S287" s="134"/>
      <c r="T287" s="134"/>
      <c r="U287" s="134"/>
      <c r="V287" s="134"/>
      <c r="W287" s="134"/>
      <c r="X287" s="134"/>
      <c r="Y287" s="134"/>
      <c r="Z287" s="134"/>
    </row>
    <row r="288" spans="1:26" ht="32.25" customHeight="1">
      <c r="A288" s="134"/>
      <c r="B288" s="134"/>
      <c r="C288" s="134"/>
      <c r="D288" s="134"/>
      <c r="E288" s="134"/>
      <c r="F288" s="134"/>
      <c r="G288" s="134"/>
      <c r="H288" s="134"/>
      <c r="I288" s="134"/>
      <c r="J288" s="134"/>
      <c r="K288" s="134"/>
      <c r="L288" s="41"/>
      <c r="M288" s="41"/>
      <c r="N288" s="41"/>
      <c r="O288" s="134"/>
      <c r="P288" s="134"/>
      <c r="Q288" s="134"/>
      <c r="R288" s="134"/>
      <c r="S288" s="134"/>
      <c r="T288" s="134"/>
      <c r="U288" s="134"/>
      <c r="V288" s="134"/>
      <c r="W288" s="134"/>
      <c r="X288" s="134"/>
      <c r="Y288" s="134"/>
      <c r="Z288" s="134"/>
    </row>
    <row r="289" spans="1:26" ht="32.25" customHeight="1">
      <c r="A289" s="134"/>
      <c r="B289" s="134"/>
      <c r="C289" s="134"/>
      <c r="D289" s="134"/>
      <c r="E289" s="134"/>
      <c r="F289" s="134"/>
      <c r="G289" s="134"/>
      <c r="H289" s="134"/>
      <c r="I289" s="134"/>
      <c r="J289" s="134"/>
      <c r="K289" s="134"/>
      <c r="L289" s="41"/>
      <c r="M289" s="41"/>
      <c r="N289" s="41"/>
      <c r="O289" s="134"/>
      <c r="P289" s="134"/>
      <c r="Q289" s="134"/>
      <c r="R289" s="134"/>
      <c r="S289" s="134"/>
      <c r="T289" s="134"/>
      <c r="U289" s="134"/>
      <c r="V289" s="134"/>
      <c r="W289" s="134"/>
      <c r="X289" s="134"/>
      <c r="Y289" s="134"/>
      <c r="Z289" s="134"/>
    </row>
    <row r="290" spans="1:26" ht="32.25" customHeight="1">
      <c r="A290" s="134"/>
      <c r="B290" s="134"/>
      <c r="C290" s="134"/>
      <c r="D290" s="134"/>
      <c r="E290" s="134"/>
      <c r="F290" s="134"/>
      <c r="G290" s="134"/>
      <c r="H290" s="134"/>
      <c r="I290" s="134"/>
      <c r="J290" s="134"/>
      <c r="K290" s="134"/>
      <c r="L290" s="41"/>
      <c r="M290" s="41"/>
      <c r="N290" s="41"/>
      <c r="O290" s="134"/>
      <c r="P290" s="134"/>
      <c r="Q290" s="134"/>
      <c r="R290" s="134"/>
      <c r="S290" s="134"/>
      <c r="T290" s="134"/>
      <c r="U290" s="134"/>
      <c r="V290" s="134"/>
      <c r="W290" s="134"/>
      <c r="X290" s="134"/>
      <c r="Y290" s="134"/>
      <c r="Z290" s="134"/>
    </row>
    <row r="291" spans="1:26" ht="32.25" customHeight="1">
      <c r="A291" s="134"/>
      <c r="B291" s="134"/>
      <c r="C291" s="134"/>
      <c r="D291" s="134"/>
      <c r="E291" s="134"/>
      <c r="F291" s="134"/>
      <c r="G291" s="134"/>
      <c r="H291" s="134"/>
      <c r="I291" s="134"/>
      <c r="J291" s="134"/>
      <c r="K291" s="134"/>
      <c r="L291" s="41"/>
      <c r="M291" s="41"/>
      <c r="N291" s="41"/>
      <c r="O291" s="134"/>
      <c r="P291" s="134"/>
      <c r="Q291" s="134"/>
      <c r="R291" s="134"/>
      <c r="S291" s="134"/>
      <c r="T291" s="134"/>
      <c r="U291" s="134"/>
      <c r="V291" s="134"/>
      <c r="W291" s="134"/>
      <c r="X291" s="134"/>
      <c r="Y291" s="134"/>
      <c r="Z291" s="134"/>
    </row>
    <row r="292" spans="1:26" ht="32.25" customHeight="1">
      <c r="A292" s="134"/>
      <c r="B292" s="134"/>
      <c r="C292" s="134"/>
      <c r="D292" s="134"/>
      <c r="E292" s="134"/>
      <c r="F292" s="134"/>
      <c r="G292" s="134"/>
      <c r="H292" s="134"/>
      <c r="I292" s="134"/>
      <c r="J292" s="134"/>
      <c r="K292" s="134"/>
      <c r="L292" s="41"/>
      <c r="M292" s="41"/>
      <c r="N292" s="41"/>
      <c r="O292" s="134"/>
      <c r="P292" s="134"/>
      <c r="Q292" s="134"/>
      <c r="R292" s="134"/>
      <c r="S292" s="134"/>
      <c r="T292" s="134"/>
      <c r="U292" s="134"/>
      <c r="V292" s="134"/>
      <c r="W292" s="134"/>
      <c r="X292" s="134"/>
      <c r="Y292" s="134"/>
      <c r="Z292" s="134"/>
    </row>
    <row r="293" spans="1:26" ht="32.25" customHeight="1">
      <c r="A293" s="134"/>
      <c r="B293" s="134"/>
      <c r="C293" s="134"/>
      <c r="D293" s="134"/>
      <c r="E293" s="134"/>
      <c r="F293" s="134"/>
      <c r="G293" s="134"/>
      <c r="H293" s="134"/>
      <c r="I293" s="134"/>
      <c r="J293" s="134"/>
      <c r="K293" s="134"/>
      <c r="L293" s="41"/>
      <c r="M293" s="41"/>
      <c r="N293" s="41"/>
      <c r="O293" s="134"/>
      <c r="P293" s="134"/>
      <c r="Q293" s="134"/>
      <c r="R293" s="134"/>
      <c r="S293" s="134"/>
      <c r="T293" s="134"/>
      <c r="U293" s="134"/>
      <c r="V293" s="134"/>
      <c r="W293" s="134"/>
      <c r="X293" s="134"/>
      <c r="Y293" s="134"/>
      <c r="Z293" s="134"/>
    </row>
    <row r="294" spans="1:26" ht="32.25" customHeight="1">
      <c r="A294" s="134"/>
      <c r="B294" s="134"/>
      <c r="C294" s="134"/>
      <c r="D294" s="134"/>
      <c r="E294" s="134"/>
      <c r="F294" s="134"/>
      <c r="G294" s="134"/>
      <c r="H294" s="134"/>
      <c r="I294" s="134"/>
      <c r="J294" s="134"/>
      <c r="K294" s="134"/>
      <c r="L294" s="41"/>
      <c r="M294" s="41"/>
      <c r="N294" s="41"/>
      <c r="O294" s="134"/>
      <c r="P294" s="134"/>
      <c r="Q294" s="134"/>
      <c r="R294" s="134"/>
      <c r="S294" s="134"/>
      <c r="T294" s="134"/>
      <c r="U294" s="134"/>
      <c r="V294" s="134"/>
      <c r="W294" s="134"/>
      <c r="X294" s="134"/>
      <c r="Y294" s="134"/>
      <c r="Z294" s="134"/>
    </row>
    <row r="295" spans="1:26" ht="32.25" customHeight="1">
      <c r="A295" s="134"/>
      <c r="B295" s="134"/>
      <c r="C295" s="134"/>
      <c r="D295" s="134"/>
      <c r="E295" s="134"/>
      <c r="F295" s="134"/>
      <c r="G295" s="134"/>
      <c r="H295" s="134"/>
      <c r="I295" s="134"/>
      <c r="J295" s="134"/>
      <c r="K295" s="134"/>
      <c r="L295" s="41"/>
      <c r="M295" s="41"/>
      <c r="N295" s="41"/>
      <c r="O295" s="134"/>
      <c r="P295" s="134"/>
      <c r="Q295" s="134"/>
      <c r="R295" s="134"/>
      <c r="S295" s="134"/>
      <c r="T295" s="134"/>
      <c r="U295" s="134"/>
      <c r="V295" s="134"/>
      <c r="W295" s="134"/>
      <c r="X295" s="134"/>
      <c r="Y295" s="134"/>
      <c r="Z295" s="134"/>
    </row>
    <row r="296" spans="1:26" ht="32.25" customHeight="1">
      <c r="A296" s="134"/>
      <c r="B296" s="134"/>
      <c r="C296" s="134"/>
      <c r="D296" s="134"/>
      <c r="E296" s="134"/>
      <c r="F296" s="134"/>
      <c r="G296" s="134"/>
      <c r="H296" s="134"/>
      <c r="I296" s="134"/>
      <c r="J296" s="134"/>
      <c r="K296" s="134"/>
      <c r="L296" s="41"/>
      <c r="M296" s="41"/>
      <c r="N296" s="41"/>
      <c r="O296" s="134"/>
      <c r="P296" s="134"/>
      <c r="Q296" s="134"/>
      <c r="R296" s="134"/>
      <c r="S296" s="134"/>
      <c r="T296" s="134"/>
      <c r="U296" s="134"/>
      <c r="V296" s="134"/>
      <c r="W296" s="134"/>
      <c r="X296" s="134"/>
      <c r="Y296" s="134"/>
      <c r="Z296" s="134"/>
    </row>
    <row r="297" spans="1:26" ht="32.25" customHeight="1">
      <c r="A297" s="134"/>
      <c r="B297" s="134"/>
      <c r="C297" s="134"/>
      <c r="D297" s="134"/>
      <c r="E297" s="134"/>
      <c r="F297" s="134"/>
      <c r="G297" s="134"/>
      <c r="H297" s="134"/>
      <c r="I297" s="134"/>
      <c r="J297" s="134"/>
      <c r="K297" s="134"/>
      <c r="L297" s="41"/>
      <c r="M297" s="41"/>
      <c r="N297" s="41"/>
      <c r="O297" s="134"/>
      <c r="P297" s="134"/>
      <c r="Q297" s="134"/>
      <c r="R297" s="134"/>
      <c r="S297" s="134"/>
      <c r="T297" s="134"/>
      <c r="U297" s="134"/>
      <c r="V297" s="134"/>
      <c r="W297" s="134"/>
      <c r="X297" s="134"/>
      <c r="Y297" s="134"/>
      <c r="Z297" s="134"/>
    </row>
    <row r="298" spans="1:26" ht="32.25" customHeight="1">
      <c r="A298" s="134"/>
      <c r="B298" s="134"/>
      <c r="C298" s="134"/>
      <c r="D298" s="134"/>
      <c r="E298" s="134"/>
      <c r="F298" s="134"/>
      <c r="G298" s="134"/>
      <c r="H298" s="134"/>
      <c r="I298" s="134"/>
      <c r="J298" s="134"/>
      <c r="K298" s="134"/>
      <c r="L298" s="41"/>
      <c r="M298" s="41"/>
      <c r="N298" s="41"/>
      <c r="O298" s="134"/>
      <c r="P298" s="134"/>
      <c r="Q298" s="134"/>
      <c r="R298" s="134"/>
      <c r="S298" s="134"/>
      <c r="T298" s="134"/>
      <c r="U298" s="134"/>
      <c r="V298" s="134"/>
      <c r="W298" s="134"/>
      <c r="X298" s="134"/>
      <c r="Y298" s="134"/>
      <c r="Z298" s="134"/>
    </row>
    <row r="299" spans="1:26" ht="32.25" customHeight="1">
      <c r="A299" s="134"/>
      <c r="B299" s="134"/>
      <c r="C299" s="134"/>
      <c r="D299" s="134"/>
      <c r="E299" s="134"/>
      <c r="F299" s="134"/>
      <c r="G299" s="134"/>
      <c r="H299" s="134"/>
      <c r="I299" s="134"/>
      <c r="J299" s="134"/>
      <c r="K299" s="134"/>
      <c r="L299" s="41"/>
      <c r="M299" s="41"/>
      <c r="N299" s="41"/>
      <c r="O299" s="134"/>
      <c r="P299" s="134"/>
      <c r="Q299" s="134"/>
      <c r="R299" s="134"/>
      <c r="S299" s="134"/>
      <c r="T299" s="134"/>
      <c r="U299" s="134"/>
      <c r="V299" s="134"/>
      <c r="W299" s="134"/>
      <c r="X299" s="134"/>
      <c r="Y299" s="134"/>
      <c r="Z299" s="134"/>
    </row>
    <row r="300" spans="1:26" ht="32.25" customHeight="1">
      <c r="A300" s="134"/>
      <c r="B300" s="134"/>
      <c r="C300" s="134"/>
      <c r="D300" s="134"/>
      <c r="E300" s="134"/>
      <c r="F300" s="134"/>
      <c r="G300" s="134"/>
      <c r="H300" s="134"/>
      <c r="I300" s="134"/>
      <c r="J300" s="134"/>
      <c r="K300" s="134"/>
      <c r="L300" s="41"/>
      <c r="M300" s="41"/>
      <c r="N300" s="41"/>
      <c r="O300" s="134"/>
      <c r="P300" s="134"/>
      <c r="Q300" s="134"/>
      <c r="R300" s="134"/>
      <c r="S300" s="134"/>
      <c r="T300" s="134"/>
      <c r="U300" s="134"/>
      <c r="V300" s="134"/>
      <c r="W300" s="134"/>
      <c r="X300" s="134"/>
      <c r="Y300" s="134"/>
      <c r="Z300" s="134"/>
    </row>
    <row r="301" spans="1:26" ht="32.25" customHeight="1">
      <c r="A301" s="134"/>
      <c r="B301" s="134"/>
      <c r="C301" s="134"/>
      <c r="D301" s="134"/>
      <c r="E301" s="134"/>
      <c r="F301" s="134"/>
      <c r="G301" s="134"/>
      <c r="H301" s="134"/>
      <c r="I301" s="134"/>
      <c r="J301" s="134"/>
      <c r="K301" s="134"/>
      <c r="L301" s="41"/>
      <c r="M301" s="41"/>
      <c r="N301" s="41"/>
      <c r="O301" s="134"/>
      <c r="P301" s="134"/>
      <c r="Q301" s="134"/>
      <c r="R301" s="134"/>
      <c r="S301" s="134"/>
      <c r="T301" s="134"/>
      <c r="U301" s="134"/>
      <c r="V301" s="134"/>
      <c r="W301" s="134"/>
      <c r="X301" s="134"/>
      <c r="Y301" s="134"/>
      <c r="Z301" s="134"/>
    </row>
    <row r="302" spans="1:26" ht="32.25" customHeight="1">
      <c r="A302" s="134"/>
      <c r="B302" s="134"/>
      <c r="C302" s="134"/>
      <c r="D302" s="134"/>
      <c r="E302" s="134"/>
      <c r="F302" s="134"/>
      <c r="G302" s="134"/>
      <c r="H302" s="134"/>
      <c r="I302" s="134"/>
      <c r="J302" s="134"/>
      <c r="K302" s="134"/>
      <c r="L302" s="41"/>
      <c r="M302" s="41"/>
      <c r="N302" s="41"/>
      <c r="O302" s="134"/>
      <c r="P302" s="134"/>
      <c r="Q302" s="134"/>
      <c r="R302" s="134"/>
      <c r="S302" s="134"/>
      <c r="T302" s="134"/>
      <c r="U302" s="134"/>
      <c r="V302" s="134"/>
      <c r="W302" s="134"/>
      <c r="X302" s="134"/>
      <c r="Y302" s="134"/>
      <c r="Z302" s="134"/>
    </row>
    <row r="303" spans="1:26" ht="32.25" customHeight="1">
      <c r="A303" s="134"/>
      <c r="B303" s="134"/>
      <c r="C303" s="134"/>
      <c r="D303" s="134"/>
      <c r="E303" s="134"/>
      <c r="F303" s="134"/>
      <c r="G303" s="134"/>
      <c r="H303" s="134"/>
      <c r="I303" s="134"/>
      <c r="J303" s="134"/>
      <c r="K303" s="134"/>
      <c r="L303" s="41"/>
      <c r="M303" s="41"/>
      <c r="N303" s="41"/>
      <c r="O303" s="134"/>
      <c r="P303" s="134"/>
      <c r="Q303" s="134"/>
      <c r="R303" s="134"/>
      <c r="S303" s="134"/>
      <c r="T303" s="134"/>
      <c r="U303" s="134"/>
      <c r="V303" s="134"/>
      <c r="W303" s="134"/>
      <c r="X303" s="134"/>
      <c r="Y303" s="134"/>
      <c r="Z303" s="134"/>
    </row>
    <row r="304" spans="1:26" ht="32.25" customHeight="1">
      <c r="A304" s="134"/>
      <c r="B304" s="134"/>
      <c r="C304" s="134"/>
      <c r="D304" s="134"/>
      <c r="E304" s="134"/>
      <c r="F304" s="134"/>
      <c r="G304" s="134"/>
      <c r="H304" s="134"/>
      <c r="I304" s="134"/>
      <c r="J304" s="134"/>
      <c r="K304" s="134"/>
      <c r="L304" s="41"/>
      <c r="M304" s="41"/>
      <c r="N304" s="41"/>
      <c r="O304" s="134"/>
      <c r="P304" s="134"/>
      <c r="Q304" s="134"/>
      <c r="R304" s="134"/>
      <c r="S304" s="134"/>
      <c r="T304" s="134"/>
      <c r="U304" s="134"/>
      <c r="V304" s="134"/>
      <c r="W304" s="134"/>
      <c r="X304" s="134"/>
      <c r="Y304" s="134"/>
      <c r="Z304" s="134"/>
    </row>
    <row r="305" spans="1:26" ht="32.25" customHeight="1">
      <c r="A305" s="134"/>
      <c r="B305" s="134"/>
      <c r="C305" s="134"/>
      <c r="D305" s="134"/>
      <c r="E305" s="134"/>
      <c r="F305" s="134"/>
      <c r="G305" s="134"/>
      <c r="H305" s="134"/>
      <c r="I305" s="134"/>
      <c r="J305" s="134"/>
      <c r="K305" s="134"/>
      <c r="L305" s="41"/>
      <c r="M305" s="41"/>
      <c r="N305" s="41"/>
      <c r="O305" s="134"/>
      <c r="P305" s="134"/>
      <c r="Q305" s="134"/>
      <c r="R305" s="134"/>
      <c r="S305" s="134"/>
      <c r="T305" s="134"/>
      <c r="U305" s="134"/>
      <c r="V305" s="134"/>
      <c r="W305" s="134"/>
      <c r="X305" s="134"/>
      <c r="Y305" s="134"/>
      <c r="Z305" s="134"/>
    </row>
    <row r="306" spans="1:26" ht="32.25" customHeight="1">
      <c r="A306" s="134"/>
      <c r="B306" s="134"/>
      <c r="C306" s="134"/>
      <c r="D306" s="134"/>
      <c r="E306" s="134"/>
      <c r="F306" s="134"/>
      <c r="G306" s="134"/>
      <c r="H306" s="134"/>
      <c r="I306" s="134"/>
      <c r="J306" s="134"/>
      <c r="K306" s="134"/>
      <c r="L306" s="41"/>
      <c r="M306" s="41"/>
      <c r="N306" s="41"/>
      <c r="O306" s="134"/>
      <c r="P306" s="134"/>
      <c r="Q306" s="134"/>
      <c r="R306" s="134"/>
      <c r="S306" s="134"/>
      <c r="T306" s="134"/>
      <c r="U306" s="134"/>
      <c r="V306" s="134"/>
      <c r="W306" s="134"/>
      <c r="X306" s="134"/>
      <c r="Y306" s="134"/>
      <c r="Z306" s="134"/>
    </row>
    <row r="307" spans="1:26" ht="32.25" customHeight="1">
      <c r="A307" s="134"/>
      <c r="B307" s="134"/>
      <c r="C307" s="134"/>
      <c r="D307" s="134"/>
      <c r="E307" s="134"/>
      <c r="F307" s="134"/>
      <c r="G307" s="134"/>
      <c r="H307" s="134"/>
      <c r="I307" s="134"/>
      <c r="J307" s="134"/>
      <c r="K307" s="134"/>
      <c r="L307" s="41"/>
      <c r="M307" s="41"/>
      <c r="N307" s="41"/>
      <c r="O307" s="134"/>
      <c r="P307" s="134"/>
      <c r="Q307" s="134"/>
      <c r="R307" s="134"/>
      <c r="S307" s="134"/>
      <c r="T307" s="134"/>
      <c r="U307" s="134"/>
      <c r="V307" s="134"/>
      <c r="W307" s="134"/>
      <c r="X307" s="134"/>
      <c r="Y307" s="134"/>
      <c r="Z307" s="134"/>
    </row>
    <row r="308" spans="1:26" ht="32.25" customHeight="1">
      <c r="A308" s="134"/>
      <c r="B308" s="134"/>
      <c r="C308" s="134"/>
      <c r="D308" s="134"/>
      <c r="E308" s="134"/>
      <c r="F308" s="134"/>
      <c r="G308" s="134"/>
      <c r="H308" s="134"/>
      <c r="I308" s="134"/>
      <c r="J308" s="134"/>
      <c r="K308" s="134"/>
      <c r="L308" s="41"/>
      <c r="M308" s="41"/>
      <c r="N308" s="41"/>
      <c r="O308" s="134"/>
      <c r="P308" s="134"/>
      <c r="Q308" s="134"/>
      <c r="R308" s="134"/>
      <c r="S308" s="134"/>
      <c r="T308" s="134"/>
      <c r="U308" s="134"/>
      <c r="V308" s="134"/>
      <c r="W308" s="134"/>
      <c r="X308" s="134"/>
      <c r="Y308" s="134"/>
      <c r="Z308" s="134"/>
    </row>
    <row r="309" spans="1:26" ht="32.25" customHeight="1">
      <c r="A309" s="134"/>
      <c r="B309" s="134"/>
      <c r="C309" s="134"/>
      <c r="D309" s="134"/>
      <c r="E309" s="134"/>
      <c r="F309" s="134"/>
      <c r="G309" s="134"/>
      <c r="H309" s="134"/>
      <c r="I309" s="134"/>
      <c r="J309" s="134"/>
      <c r="K309" s="134"/>
      <c r="L309" s="41"/>
      <c r="M309" s="41"/>
      <c r="N309" s="41"/>
      <c r="O309" s="134"/>
      <c r="P309" s="134"/>
      <c r="Q309" s="134"/>
      <c r="R309" s="134"/>
      <c r="S309" s="134"/>
      <c r="T309" s="134"/>
      <c r="U309" s="134"/>
      <c r="V309" s="134"/>
      <c r="W309" s="134"/>
      <c r="X309" s="134"/>
      <c r="Y309" s="134"/>
      <c r="Z309" s="134"/>
    </row>
    <row r="310" spans="1:26" ht="32.25" customHeight="1">
      <c r="A310" s="134"/>
      <c r="B310" s="134"/>
      <c r="C310" s="134"/>
      <c r="D310" s="134"/>
      <c r="E310" s="134"/>
      <c r="F310" s="134"/>
      <c r="G310" s="134"/>
      <c r="H310" s="134"/>
      <c r="I310" s="134"/>
      <c r="J310" s="134"/>
      <c r="K310" s="134"/>
      <c r="L310" s="41"/>
      <c r="M310" s="41"/>
      <c r="N310" s="41"/>
      <c r="O310" s="134"/>
      <c r="P310" s="134"/>
      <c r="Q310" s="134"/>
      <c r="R310" s="134"/>
      <c r="S310" s="134"/>
      <c r="T310" s="134"/>
      <c r="U310" s="134"/>
      <c r="V310" s="134"/>
      <c r="W310" s="134"/>
      <c r="X310" s="134"/>
      <c r="Y310" s="134"/>
      <c r="Z310" s="134"/>
    </row>
    <row r="311" spans="1:26" ht="32.25" customHeight="1">
      <c r="A311" s="134"/>
      <c r="B311" s="134"/>
      <c r="C311" s="134"/>
      <c r="D311" s="134"/>
      <c r="E311" s="134"/>
      <c r="F311" s="134"/>
      <c r="G311" s="134"/>
      <c r="H311" s="134"/>
      <c r="I311" s="134"/>
      <c r="J311" s="134"/>
      <c r="K311" s="134"/>
      <c r="L311" s="41"/>
      <c r="M311" s="41"/>
      <c r="N311" s="41"/>
      <c r="O311" s="134"/>
      <c r="P311" s="134"/>
      <c r="Q311" s="134"/>
      <c r="R311" s="134"/>
      <c r="S311" s="134"/>
      <c r="T311" s="134"/>
      <c r="U311" s="134"/>
      <c r="V311" s="134"/>
      <c r="W311" s="134"/>
      <c r="X311" s="134"/>
      <c r="Y311" s="134"/>
      <c r="Z311" s="134"/>
    </row>
    <row r="312" spans="1:26" ht="32.25" customHeight="1">
      <c r="A312" s="134"/>
      <c r="B312" s="134"/>
      <c r="C312" s="134"/>
      <c r="D312" s="134"/>
      <c r="E312" s="134"/>
      <c r="F312" s="134"/>
      <c r="G312" s="134"/>
      <c r="H312" s="134"/>
      <c r="I312" s="134"/>
      <c r="J312" s="134"/>
      <c r="K312" s="134"/>
      <c r="L312" s="41"/>
      <c r="M312" s="41"/>
      <c r="N312" s="41"/>
      <c r="O312" s="134"/>
      <c r="P312" s="134"/>
      <c r="Q312" s="134"/>
      <c r="R312" s="134"/>
      <c r="S312" s="134"/>
      <c r="T312" s="134"/>
      <c r="U312" s="134"/>
      <c r="V312" s="134"/>
      <c r="W312" s="134"/>
      <c r="X312" s="134"/>
      <c r="Y312" s="134"/>
      <c r="Z312" s="134"/>
    </row>
    <row r="313" spans="1:26" ht="32.25" customHeight="1">
      <c r="A313" s="134"/>
      <c r="B313" s="134"/>
      <c r="C313" s="134"/>
      <c r="D313" s="134"/>
      <c r="E313" s="134"/>
      <c r="F313" s="134"/>
      <c r="G313" s="134"/>
      <c r="H313" s="134"/>
      <c r="I313" s="134"/>
      <c r="J313" s="134"/>
      <c r="K313" s="134"/>
      <c r="L313" s="41"/>
      <c r="M313" s="41"/>
      <c r="N313" s="41"/>
      <c r="O313" s="134"/>
      <c r="P313" s="134"/>
      <c r="Q313" s="134"/>
      <c r="R313" s="134"/>
      <c r="S313" s="134"/>
      <c r="T313" s="134"/>
      <c r="U313" s="134"/>
      <c r="V313" s="134"/>
      <c r="W313" s="134"/>
      <c r="X313" s="134"/>
      <c r="Y313" s="134"/>
      <c r="Z313" s="134"/>
    </row>
    <row r="314" spans="1:26" ht="32.25" customHeight="1">
      <c r="A314" s="134"/>
      <c r="B314" s="134"/>
      <c r="C314" s="134"/>
      <c r="D314" s="134"/>
      <c r="E314" s="134"/>
      <c r="F314" s="134"/>
      <c r="G314" s="134"/>
      <c r="H314" s="134"/>
      <c r="I314" s="134"/>
      <c r="J314" s="134"/>
      <c r="K314" s="134"/>
      <c r="L314" s="41"/>
      <c r="M314" s="41"/>
      <c r="N314" s="41"/>
      <c r="O314" s="134"/>
      <c r="P314" s="134"/>
      <c r="Q314" s="134"/>
      <c r="R314" s="134"/>
      <c r="S314" s="134"/>
      <c r="T314" s="134"/>
      <c r="U314" s="134"/>
      <c r="V314" s="134"/>
      <c r="W314" s="134"/>
      <c r="X314" s="134"/>
      <c r="Y314" s="134"/>
      <c r="Z314" s="134"/>
    </row>
    <row r="315" spans="1:26" ht="32.25" customHeight="1">
      <c r="A315" s="134"/>
      <c r="B315" s="134"/>
      <c r="C315" s="134"/>
      <c r="D315" s="134"/>
      <c r="E315" s="134"/>
      <c r="F315" s="134"/>
      <c r="G315" s="134"/>
      <c r="H315" s="134"/>
      <c r="I315" s="134"/>
      <c r="J315" s="134"/>
      <c r="K315" s="134"/>
      <c r="L315" s="41"/>
      <c r="M315" s="41"/>
      <c r="N315" s="41"/>
      <c r="O315" s="134"/>
      <c r="P315" s="134"/>
      <c r="Q315" s="134"/>
      <c r="R315" s="134"/>
      <c r="S315" s="134"/>
      <c r="T315" s="134"/>
      <c r="U315" s="134"/>
      <c r="V315" s="134"/>
      <c r="W315" s="134"/>
      <c r="X315" s="134"/>
      <c r="Y315" s="134"/>
      <c r="Z315" s="134"/>
    </row>
    <row r="316" spans="1:26" ht="32.25" customHeight="1">
      <c r="A316" s="134"/>
      <c r="B316" s="134"/>
      <c r="C316" s="134"/>
      <c r="D316" s="134"/>
      <c r="E316" s="134"/>
      <c r="F316" s="134"/>
      <c r="G316" s="134"/>
      <c r="H316" s="134"/>
      <c r="I316" s="134"/>
      <c r="J316" s="134"/>
      <c r="K316" s="134"/>
      <c r="L316" s="41"/>
      <c r="M316" s="41"/>
      <c r="N316" s="41"/>
      <c r="O316" s="134"/>
      <c r="P316" s="134"/>
      <c r="Q316" s="134"/>
      <c r="R316" s="134"/>
      <c r="S316" s="134"/>
      <c r="T316" s="134"/>
      <c r="U316" s="134"/>
      <c r="V316" s="134"/>
      <c r="W316" s="134"/>
      <c r="X316" s="134"/>
      <c r="Y316" s="134"/>
      <c r="Z316" s="134"/>
    </row>
    <row r="317" spans="1:26" ht="32.25" customHeight="1">
      <c r="A317" s="134"/>
      <c r="B317" s="134"/>
      <c r="C317" s="134"/>
      <c r="D317" s="134"/>
      <c r="E317" s="134"/>
      <c r="F317" s="134"/>
      <c r="G317" s="134"/>
      <c r="H317" s="134"/>
      <c r="I317" s="134"/>
      <c r="J317" s="134"/>
      <c r="K317" s="134"/>
      <c r="L317" s="41"/>
      <c r="M317" s="41"/>
      <c r="N317" s="41"/>
      <c r="O317" s="134"/>
      <c r="P317" s="134"/>
      <c r="Q317" s="134"/>
      <c r="R317" s="134"/>
      <c r="S317" s="134"/>
      <c r="T317" s="134"/>
      <c r="U317" s="134"/>
      <c r="V317" s="134"/>
      <c r="W317" s="134"/>
      <c r="X317" s="134"/>
      <c r="Y317" s="134"/>
      <c r="Z317" s="134"/>
    </row>
    <row r="318" spans="1:26" ht="32.25" customHeight="1">
      <c r="A318" s="134"/>
      <c r="B318" s="134"/>
      <c r="C318" s="134"/>
      <c r="D318" s="134"/>
      <c r="E318" s="134"/>
      <c r="F318" s="134"/>
      <c r="G318" s="134"/>
      <c r="H318" s="134"/>
      <c r="I318" s="134"/>
      <c r="J318" s="134"/>
      <c r="K318" s="134"/>
      <c r="L318" s="41"/>
      <c r="M318" s="41"/>
      <c r="N318" s="41"/>
      <c r="O318" s="134"/>
      <c r="P318" s="134"/>
      <c r="Q318" s="134"/>
      <c r="R318" s="134"/>
      <c r="S318" s="134"/>
      <c r="T318" s="134"/>
      <c r="U318" s="134"/>
      <c r="V318" s="134"/>
      <c r="W318" s="134"/>
      <c r="X318" s="134"/>
      <c r="Y318" s="134"/>
      <c r="Z318" s="134"/>
    </row>
    <row r="319" spans="1:26" ht="32.25" customHeight="1">
      <c r="A319" s="134"/>
      <c r="B319" s="134"/>
      <c r="C319" s="134"/>
      <c r="D319" s="134"/>
      <c r="E319" s="134"/>
      <c r="F319" s="134"/>
      <c r="G319" s="134"/>
      <c r="H319" s="134"/>
      <c r="I319" s="134"/>
      <c r="J319" s="134"/>
      <c r="K319" s="134"/>
      <c r="L319" s="41"/>
      <c r="M319" s="41"/>
      <c r="N319" s="41"/>
      <c r="O319" s="134"/>
      <c r="P319" s="134"/>
      <c r="Q319" s="134"/>
      <c r="R319" s="134"/>
      <c r="S319" s="134"/>
      <c r="T319" s="134"/>
      <c r="U319" s="134"/>
      <c r="V319" s="134"/>
      <c r="W319" s="134"/>
      <c r="X319" s="134"/>
      <c r="Y319" s="134"/>
      <c r="Z319" s="134"/>
    </row>
    <row r="320" spans="1:26" ht="32.25" customHeight="1">
      <c r="A320" s="134"/>
      <c r="B320" s="134"/>
      <c r="C320" s="134"/>
      <c r="D320" s="134"/>
      <c r="E320" s="134"/>
      <c r="F320" s="134"/>
      <c r="G320" s="134"/>
      <c r="H320" s="134"/>
      <c r="I320" s="134"/>
      <c r="J320" s="134"/>
      <c r="K320" s="134"/>
      <c r="L320" s="41"/>
      <c r="M320" s="41"/>
      <c r="N320" s="41"/>
      <c r="O320" s="134"/>
      <c r="P320" s="134"/>
      <c r="Q320" s="134"/>
      <c r="R320" s="134"/>
      <c r="S320" s="134"/>
      <c r="T320" s="134"/>
      <c r="U320" s="134"/>
      <c r="V320" s="134"/>
      <c r="W320" s="134"/>
      <c r="X320" s="134"/>
      <c r="Y320" s="134"/>
      <c r="Z320" s="134"/>
    </row>
    <row r="321" spans="1:26" ht="32.25" customHeight="1">
      <c r="A321" s="134"/>
      <c r="B321" s="134"/>
      <c r="C321" s="134"/>
      <c r="D321" s="134"/>
      <c r="E321" s="134"/>
      <c r="F321" s="134"/>
      <c r="G321" s="134"/>
      <c r="H321" s="134"/>
      <c r="I321" s="134"/>
      <c r="J321" s="134"/>
      <c r="K321" s="134"/>
      <c r="L321" s="41"/>
      <c r="M321" s="41"/>
      <c r="N321" s="41"/>
      <c r="O321" s="134"/>
      <c r="P321" s="134"/>
      <c r="Q321" s="134"/>
      <c r="R321" s="134"/>
      <c r="S321" s="134"/>
      <c r="T321" s="134"/>
      <c r="U321" s="134"/>
      <c r="V321" s="134"/>
      <c r="W321" s="134"/>
      <c r="X321" s="134"/>
      <c r="Y321" s="134"/>
      <c r="Z321" s="134"/>
    </row>
    <row r="322" spans="1:26" ht="32.25" customHeight="1">
      <c r="A322" s="134"/>
      <c r="B322" s="134"/>
      <c r="C322" s="134"/>
      <c r="D322" s="134"/>
      <c r="E322" s="134"/>
      <c r="F322" s="134"/>
      <c r="G322" s="134"/>
      <c r="H322" s="134"/>
      <c r="I322" s="134"/>
      <c r="J322" s="134"/>
      <c r="K322" s="134"/>
      <c r="L322" s="41"/>
      <c r="M322" s="41"/>
      <c r="N322" s="41"/>
      <c r="O322" s="134"/>
      <c r="P322" s="134"/>
      <c r="Q322" s="134"/>
      <c r="R322" s="134"/>
      <c r="S322" s="134"/>
      <c r="T322" s="134"/>
      <c r="U322" s="134"/>
      <c r="V322" s="134"/>
      <c r="W322" s="134"/>
      <c r="X322" s="134"/>
      <c r="Y322" s="134"/>
      <c r="Z322" s="134"/>
    </row>
    <row r="323" spans="1:26" ht="32.25" customHeight="1">
      <c r="A323" s="134"/>
      <c r="B323" s="134"/>
      <c r="C323" s="134"/>
      <c r="D323" s="134"/>
      <c r="E323" s="134"/>
      <c r="F323" s="134"/>
      <c r="G323" s="134"/>
      <c r="H323" s="134"/>
      <c r="I323" s="134"/>
      <c r="J323" s="134"/>
      <c r="K323" s="134"/>
      <c r="L323" s="41"/>
      <c r="M323" s="41"/>
      <c r="N323" s="41"/>
      <c r="O323" s="134"/>
      <c r="P323" s="134"/>
      <c r="Q323" s="134"/>
      <c r="R323" s="134"/>
      <c r="S323" s="134"/>
      <c r="T323" s="134"/>
      <c r="U323" s="134"/>
      <c r="V323" s="134"/>
      <c r="W323" s="134"/>
      <c r="X323" s="134"/>
      <c r="Y323" s="134"/>
      <c r="Z323" s="134"/>
    </row>
    <row r="324" spans="1:26" ht="32.25" customHeight="1">
      <c r="A324" s="134"/>
      <c r="B324" s="134"/>
      <c r="C324" s="134"/>
      <c r="D324" s="134"/>
      <c r="E324" s="134"/>
      <c r="F324" s="134"/>
      <c r="G324" s="134"/>
      <c r="H324" s="134"/>
      <c r="I324" s="134"/>
      <c r="J324" s="134"/>
      <c r="K324" s="134"/>
      <c r="L324" s="41"/>
      <c r="M324" s="41"/>
      <c r="N324" s="41"/>
      <c r="O324" s="134"/>
      <c r="P324" s="134"/>
      <c r="Q324" s="134"/>
      <c r="R324" s="134"/>
      <c r="S324" s="134"/>
      <c r="T324" s="134"/>
      <c r="U324" s="134"/>
      <c r="V324" s="134"/>
      <c r="W324" s="134"/>
      <c r="X324" s="134"/>
      <c r="Y324" s="134"/>
      <c r="Z324" s="134"/>
    </row>
    <row r="325" spans="1:26" ht="32.25" customHeight="1">
      <c r="A325" s="134"/>
      <c r="B325" s="134"/>
      <c r="C325" s="134"/>
      <c r="D325" s="134"/>
      <c r="E325" s="134"/>
      <c r="F325" s="134"/>
      <c r="G325" s="134"/>
      <c r="H325" s="134"/>
      <c r="I325" s="134"/>
      <c r="J325" s="134"/>
      <c r="K325" s="134"/>
      <c r="L325" s="41"/>
      <c r="M325" s="41"/>
      <c r="N325" s="41"/>
      <c r="O325" s="134"/>
      <c r="P325" s="134"/>
      <c r="Q325" s="134"/>
      <c r="R325" s="134"/>
      <c r="S325" s="134"/>
      <c r="T325" s="134"/>
      <c r="U325" s="134"/>
      <c r="V325" s="134"/>
      <c r="W325" s="134"/>
      <c r="X325" s="134"/>
      <c r="Y325" s="134"/>
      <c r="Z325" s="134"/>
    </row>
    <row r="326" spans="1:26" ht="32.25" customHeight="1">
      <c r="A326" s="134"/>
      <c r="B326" s="134"/>
      <c r="C326" s="134"/>
      <c r="D326" s="134"/>
      <c r="E326" s="134"/>
      <c r="F326" s="134"/>
      <c r="G326" s="134"/>
      <c r="H326" s="134"/>
      <c r="I326" s="134"/>
      <c r="J326" s="134"/>
      <c r="K326" s="134"/>
      <c r="L326" s="41"/>
      <c r="M326" s="41"/>
      <c r="N326" s="41"/>
      <c r="O326" s="134"/>
      <c r="P326" s="134"/>
      <c r="Q326" s="134"/>
      <c r="R326" s="134"/>
      <c r="S326" s="134"/>
      <c r="T326" s="134"/>
      <c r="U326" s="134"/>
      <c r="V326" s="134"/>
      <c r="W326" s="134"/>
      <c r="X326" s="134"/>
      <c r="Y326" s="134"/>
      <c r="Z326" s="134"/>
    </row>
    <row r="327" spans="1:26" ht="32.25" customHeight="1">
      <c r="A327" s="134"/>
      <c r="B327" s="134"/>
      <c r="C327" s="134"/>
      <c r="D327" s="134"/>
      <c r="E327" s="134"/>
      <c r="F327" s="134"/>
      <c r="G327" s="134"/>
      <c r="H327" s="134"/>
      <c r="I327" s="134"/>
      <c r="J327" s="134"/>
      <c r="K327" s="134"/>
      <c r="L327" s="41"/>
      <c r="M327" s="41"/>
      <c r="N327" s="41"/>
      <c r="O327" s="134"/>
      <c r="P327" s="134"/>
      <c r="Q327" s="134"/>
      <c r="R327" s="134"/>
      <c r="S327" s="134"/>
      <c r="T327" s="134"/>
      <c r="U327" s="134"/>
      <c r="V327" s="134"/>
      <c r="W327" s="134"/>
      <c r="X327" s="134"/>
      <c r="Y327" s="134"/>
      <c r="Z327" s="134"/>
    </row>
    <row r="328" spans="1:26" ht="32.25" customHeight="1">
      <c r="A328" s="134"/>
      <c r="B328" s="134"/>
      <c r="C328" s="134"/>
      <c r="D328" s="134"/>
      <c r="E328" s="134"/>
      <c r="F328" s="134"/>
      <c r="G328" s="134"/>
      <c r="H328" s="134"/>
      <c r="I328" s="134"/>
      <c r="J328" s="134"/>
      <c r="K328" s="134"/>
      <c r="L328" s="41"/>
      <c r="M328" s="41"/>
      <c r="N328" s="41"/>
      <c r="O328" s="134"/>
      <c r="P328" s="134"/>
      <c r="Q328" s="134"/>
      <c r="R328" s="134"/>
      <c r="S328" s="134"/>
      <c r="T328" s="134"/>
      <c r="U328" s="134"/>
      <c r="V328" s="134"/>
      <c r="W328" s="134"/>
      <c r="X328" s="134"/>
      <c r="Y328" s="134"/>
      <c r="Z328" s="134"/>
    </row>
    <row r="329" spans="1:26" ht="32.25" customHeight="1">
      <c r="A329" s="134"/>
      <c r="B329" s="134"/>
      <c r="C329" s="134"/>
      <c r="D329" s="134"/>
      <c r="E329" s="134"/>
      <c r="F329" s="134"/>
      <c r="G329" s="134"/>
      <c r="H329" s="134"/>
      <c r="I329" s="134"/>
      <c r="J329" s="134"/>
      <c r="K329" s="134"/>
      <c r="L329" s="41"/>
      <c r="M329" s="41"/>
      <c r="N329" s="41"/>
      <c r="O329" s="134"/>
      <c r="P329" s="134"/>
      <c r="Q329" s="134"/>
      <c r="R329" s="134"/>
      <c r="S329" s="134"/>
      <c r="T329" s="134"/>
      <c r="U329" s="134"/>
      <c r="V329" s="134"/>
      <c r="W329" s="134"/>
      <c r="X329" s="134"/>
      <c r="Y329" s="134"/>
      <c r="Z329" s="134"/>
    </row>
    <row r="330" spans="1:26" ht="32.25" customHeight="1">
      <c r="A330" s="134"/>
      <c r="B330" s="134"/>
      <c r="C330" s="134"/>
      <c r="D330" s="134"/>
      <c r="E330" s="134"/>
      <c r="F330" s="134"/>
      <c r="G330" s="134"/>
      <c r="H330" s="134"/>
      <c r="I330" s="134"/>
      <c r="J330" s="134"/>
      <c r="K330" s="134"/>
      <c r="L330" s="41"/>
      <c r="M330" s="41"/>
      <c r="N330" s="41"/>
      <c r="O330" s="134"/>
      <c r="P330" s="134"/>
      <c r="Q330" s="134"/>
      <c r="R330" s="134"/>
      <c r="S330" s="134"/>
      <c r="T330" s="134"/>
      <c r="U330" s="134"/>
      <c r="V330" s="134"/>
      <c r="W330" s="134"/>
      <c r="X330" s="134"/>
      <c r="Y330" s="134"/>
      <c r="Z330" s="134"/>
    </row>
    <row r="331" spans="1:26" ht="32.25" customHeight="1">
      <c r="A331" s="134"/>
      <c r="B331" s="134"/>
      <c r="C331" s="134"/>
      <c r="D331" s="134"/>
      <c r="E331" s="134"/>
      <c r="F331" s="134"/>
      <c r="G331" s="134"/>
      <c r="H331" s="134"/>
      <c r="I331" s="134"/>
      <c r="J331" s="134"/>
      <c r="K331" s="134"/>
      <c r="L331" s="41"/>
      <c r="M331" s="41"/>
      <c r="N331" s="41"/>
      <c r="O331" s="134"/>
      <c r="P331" s="134"/>
      <c r="Q331" s="134"/>
      <c r="R331" s="134"/>
      <c r="S331" s="134"/>
      <c r="T331" s="134"/>
      <c r="U331" s="134"/>
      <c r="V331" s="134"/>
      <c r="W331" s="134"/>
      <c r="X331" s="134"/>
      <c r="Y331" s="134"/>
      <c r="Z331" s="134"/>
    </row>
    <row r="332" spans="1:26" ht="32.25" customHeight="1">
      <c r="A332" s="134"/>
      <c r="B332" s="134"/>
      <c r="C332" s="134"/>
      <c r="D332" s="134"/>
      <c r="E332" s="134"/>
      <c r="F332" s="134"/>
      <c r="G332" s="134"/>
      <c r="H332" s="134"/>
      <c r="I332" s="134"/>
      <c r="J332" s="134"/>
      <c r="K332" s="134"/>
      <c r="L332" s="41"/>
      <c r="M332" s="41"/>
      <c r="N332" s="41"/>
      <c r="O332" s="134"/>
      <c r="P332" s="134"/>
      <c r="Q332" s="134"/>
      <c r="R332" s="134"/>
      <c r="S332" s="134"/>
      <c r="T332" s="134"/>
      <c r="U332" s="134"/>
      <c r="V332" s="134"/>
      <c r="W332" s="134"/>
      <c r="X332" s="134"/>
      <c r="Y332" s="134"/>
      <c r="Z332" s="134"/>
    </row>
    <row r="333" spans="1:26" ht="32.25" customHeight="1">
      <c r="A333" s="134"/>
      <c r="B333" s="134"/>
      <c r="C333" s="134"/>
      <c r="D333" s="134"/>
      <c r="E333" s="134"/>
      <c r="F333" s="134"/>
      <c r="G333" s="134"/>
      <c r="H333" s="134"/>
      <c r="I333" s="134"/>
      <c r="J333" s="134"/>
      <c r="K333" s="134"/>
      <c r="L333" s="41"/>
      <c r="M333" s="41"/>
      <c r="N333" s="41"/>
      <c r="O333" s="134"/>
      <c r="P333" s="134"/>
      <c r="Q333" s="134"/>
      <c r="R333" s="134"/>
      <c r="S333" s="134"/>
      <c r="T333" s="134"/>
      <c r="U333" s="134"/>
      <c r="V333" s="134"/>
      <c r="W333" s="134"/>
      <c r="X333" s="134"/>
      <c r="Y333" s="134"/>
      <c r="Z333" s="134"/>
    </row>
    <row r="334" spans="1:26" ht="32.25" customHeight="1">
      <c r="A334" s="134"/>
      <c r="B334" s="134"/>
      <c r="C334" s="134"/>
      <c r="D334" s="134"/>
      <c r="E334" s="134"/>
      <c r="F334" s="134"/>
      <c r="G334" s="134"/>
      <c r="H334" s="134"/>
      <c r="I334" s="134"/>
      <c r="J334" s="134"/>
      <c r="K334" s="134"/>
      <c r="L334" s="41"/>
      <c r="M334" s="41"/>
      <c r="N334" s="41"/>
      <c r="O334" s="134"/>
      <c r="P334" s="134"/>
      <c r="Q334" s="134"/>
      <c r="R334" s="134"/>
      <c r="S334" s="134"/>
      <c r="T334" s="134"/>
      <c r="U334" s="134"/>
      <c r="V334" s="134"/>
      <c r="W334" s="134"/>
      <c r="X334" s="134"/>
      <c r="Y334" s="134"/>
      <c r="Z334" s="134"/>
    </row>
    <row r="335" spans="1:26" ht="32.25" customHeight="1">
      <c r="A335" s="134"/>
      <c r="B335" s="134"/>
      <c r="C335" s="134"/>
      <c r="D335" s="134"/>
      <c r="E335" s="134"/>
      <c r="F335" s="134"/>
      <c r="G335" s="134"/>
      <c r="H335" s="134"/>
      <c r="I335" s="134"/>
      <c r="J335" s="134"/>
      <c r="K335" s="134"/>
      <c r="L335" s="41"/>
      <c r="M335" s="41"/>
      <c r="N335" s="41"/>
      <c r="O335" s="134"/>
      <c r="P335" s="134"/>
      <c r="Q335" s="134"/>
      <c r="R335" s="134"/>
      <c r="S335" s="134"/>
      <c r="T335" s="134"/>
      <c r="U335" s="134"/>
      <c r="V335" s="134"/>
      <c r="W335" s="134"/>
      <c r="X335" s="134"/>
      <c r="Y335" s="134"/>
      <c r="Z335" s="134"/>
    </row>
    <row r="336" spans="1:26" ht="32.25" customHeight="1">
      <c r="A336" s="134"/>
      <c r="B336" s="134"/>
      <c r="C336" s="134"/>
      <c r="D336" s="134"/>
      <c r="E336" s="134"/>
      <c r="F336" s="134"/>
      <c r="G336" s="134"/>
      <c r="H336" s="134"/>
      <c r="I336" s="134"/>
      <c r="J336" s="134"/>
      <c r="K336" s="134"/>
      <c r="L336" s="41"/>
      <c r="M336" s="41"/>
      <c r="N336" s="41"/>
      <c r="O336" s="134"/>
      <c r="P336" s="134"/>
      <c r="Q336" s="134"/>
      <c r="R336" s="134"/>
      <c r="S336" s="134"/>
      <c r="T336" s="134"/>
      <c r="U336" s="134"/>
      <c r="V336" s="134"/>
      <c r="W336" s="134"/>
      <c r="X336" s="134"/>
      <c r="Y336" s="134"/>
      <c r="Z336" s="134"/>
    </row>
    <row r="337" spans="1:26" ht="32.25" customHeight="1">
      <c r="A337" s="134"/>
      <c r="B337" s="134"/>
      <c r="C337" s="134"/>
      <c r="D337" s="134"/>
      <c r="E337" s="134"/>
      <c r="F337" s="134"/>
      <c r="G337" s="134"/>
      <c r="H337" s="134"/>
      <c r="I337" s="134"/>
      <c r="J337" s="134"/>
      <c r="K337" s="134"/>
      <c r="L337" s="41"/>
      <c r="M337" s="41"/>
      <c r="N337" s="41"/>
      <c r="O337" s="134"/>
      <c r="P337" s="134"/>
      <c r="Q337" s="134"/>
      <c r="R337" s="134"/>
      <c r="S337" s="134"/>
      <c r="T337" s="134"/>
      <c r="U337" s="134"/>
      <c r="V337" s="134"/>
      <c r="W337" s="134"/>
      <c r="X337" s="134"/>
      <c r="Y337" s="134"/>
      <c r="Z337" s="134"/>
    </row>
    <row r="338" spans="1:26" ht="32.25" customHeight="1">
      <c r="A338" s="134"/>
      <c r="B338" s="134"/>
      <c r="C338" s="134"/>
      <c r="D338" s="134"/>
      <c r="E338" s="134"/>
      <c r="F338" s="134"/>
      <c r="G338" s="134"/>
      <c r="H338" s="134"/>
      <c r="I338" s="134"/>
      <c r="J338" s="134"/>
      <c r="K338" s="134"/>
      <c r="L338" s="41"/>
      <c r="M338" s="41"/>
      <c r="N338" s="41"/>
      <c r="O338" s="134"/>
      <c r="P338" s="134"/>
      <c r="Q338" s="134"/>
      <c r="R338" s="134"/>
      <c r="S338" s="134"/>
      <c r="T338" s="134"/>
      <c r="U338" s="134"/>
      <c r="V338" s="134"/>
      <c r="W338" s="134"/>
      <c r="X338" s="134"/>
      <c r="Y338" s="134"/>
      <c r="Z338" s="134"/>
    </row>
  </sheetData>
  <autoFilter ref="C1:C138" xr:uid="{00000000-0009-0000-0000-000005000000}"/>
  <mergeCells count="191">
    <mergeCell ref="C19:C26"/>
    <mergeCell ref="C43:C50"/>
    <mergeCell ref="C99:C106"/>
    <mergeCell ref="C91:C98"/>
    <mergeCell ref="C107:C114"/>
    <mergeCell ref="C123:C130"/>
    <mergeCell ref="C115:C122"/>
    <mergeCell ref="C131:C138"/>
    <mergeCell ref="L91:L98"/>
    <mergeCell ref="K91:K98"/>
    <mergeCell ref="I131:I138"/>
    <mergeCell ref="J131:J138"/>
    <mergeCell ref="K131:K138"/>
    <mergeCell ref="L131:L138"/>
    <mergeCell ref="G87:I88"/>
    <mergeCell ref="G89:G90"/>
    <mergeCell ref="H89:H90"/>
    <mergeCell ref="I89:I90"/>
    <mergeCell ref="J71:J78"/>
    <mergeCell ref="J79:J86"/>
    <mergeCell ref="J87:J90"/>
    <mergeCell ref="F43:F50"/>
    <mergeCell ref="K43:K50"/>
    <mergeCell ref="I43:I50"/>
    <mergeCell ref="M91:M98"/>
    <mergeCell ref="N91:N98"/>
    <mergeCell ref="N99:N106"/>
    <mergeCell ref="D115:D122"/>
    <mergeCell ref="D123:D130"/>
    <mergeCell ref="E123:E130"/>
    <mergeCell ref="F123:F130"/>
    <mergeCell ref="I123:I130"/>
    <mergeCell ref="J123:J130"/>
    <mergeCell ref="K123:K130"/>
    <mergeCell ref="L123:L130"/>
    <mergeCell ref="M123:M130"/>
    <mergeCell ref="N123:N130"/>
    <mergeCell ref="J115:J122"/>
    <mergeCell ref="K115:K122"/>
    <mergeCell ref="I91:I98"/>
    <mergeCell ref="I99:I106"/>
    <mergeCell ref="J99:J106"/>
    <mergeCell ref="K99:K106"/>
    <mergeCell ref="L99:L106"/>
    <mergeCell ref="M99:M106"/>
    <mergeCell ref="E99:E106"/>
    <mergeCell ref="F99:F106"/>
    <mergeCell ref="J91:J98"/>
    <mergeCell ref="M131:M138"/>
    <mergeCell ref="N131:N138"/>
    <mergeCell ref="D99:D106"/>
    <mergeCell ref="D107:D114"/>
    <mergeCell ref="E107:E114"/>
    <mergeCell ref="F107:F114"/>
    <mergeCell ref="L107:L114"/>
    <mergeCell ref="M107:M114"/>
    <mergeCell ref="J107:J114"/>
    <mergeCell ref="K107:K114"/>
    <mergeCell ref="I107:I114"/>
    <mergeCell ref="N107:N114"/>
    <mergeCell ref="E115:E122"/>
    <mergeCell ref="F115:F122"/>
    <mergeCell ref="L115:L122"/>
    <mergeCell ref="M115:M122"/>
    <mergeCell ref="N115:N122"/>
    <mergeCell ref="I115:I122"/>
    <mergeCell ref="I71:I78"/>
    <mergeCell ref="I79:I86"/>
    <mergeCell ref="G51:I52"/>
    <mergeCell ref="J51:J54"/>
    <mergeCell ref="K51:K54"/>
    <mergeCell ref="G53:G54"/>
    <mergeCell ref="H53:H54"/>
    <mergeCell ref="I53:I54"/>
    <mergeCell ref="A43:A44"/>
    <mergeCell ref="B43:B50"/>
    <mergeCell ref="B51:B54"/>
    <mergeCell ref="C55:C62"/>
    <mergeCell ref="K87:K90"/>
    <mergeCell ref="L87:L90"/>
    <mergeCell ref="M87:M90"/>
    <mergeCell ref="N87:N90"/>
    <mergeCell ref="K71:K78"/>
    <mergeCell ref="J63:J70"/>
    <mergeCell ref="K63:K70"/>
    <mergeCell ref="L63:L70"/>
    <mergeCell ref="M63:M70"/>
    <mergeCell ref="L71:L78"/>
    <mergeCell ref="M71:M78"/>
    <mergeCell ref="N71:N78"/>
    <mergeCell ref="N79:N86"/>
    <mergeCell ref="N63:N70"/>
    <mergeCell ref="M79:M86"/>
    <mergeCell ref="K79:K86"/>
    <mergeCell ref="L79:L86"/>
    <mergeCell ref="M35:M42"/>
    <mergeCell ref="N35:N42"/>
    <mergeCell ref="I55:I62"/>
    <mergeCell ref="I63:I70"/>
    <mergeCell ref="K19:K26"/>
    <mergeCell ref="L19:L26"/>
    <mergeCell ref="M19:M26"/>
    <mergeCell ref="N19:N26"/>
    <mergeCell ref="I35:I42"/>
    <mergeCell ref="J43:J50"/>
    <mergeCell ref="J55:J62"/>
    <mergeCell ref="K55:K62"/>
    <mergeCell ref="L55:L62"/>
    <mergeCell ref="M55:M62"/>
    <mergeCell ref="N55:N62"/>
    <mergeCell ref="N51:N54"/>
    <mergeCell ref="J19:J26"/>
    <mergeCell ref="J35:J42"/>
    <mergeCell ref="J27:J34"/>
    <mergeCell ref="L43:L50"/>
    <mergeCell ref="M43:M50"/>
    <mergeCell ref="N43:N50"/>
    <mergeCell ref="L51:L54"/>
    <mergeCell ref="M51:M54"/>
    <mergeCell ref="B19:B26"/>
    <mergeCell ref="B27:B34"/>
    <mergeCell ref="B35:B42"/>
    <mergeCell ref="M15:M18"/>
    <mergeCell ref="N15:N18"/>
    <mergeCell ref="K15:K18"/>
    <mergeCell ref="M27:M34"/>
    <mergeCell ref="N27:N34"/>
    <mergeCell ref="E35:E42"/>
    <mergeCell ref="F35:F42"/>
    <mergeCell ref="G15:I16"/>
    <mergeCell ref="G17:G18"/>
    <mergeCell ref="H17:H18"/>
    <mergeCell ref="E19:E26"/>
    <mergeCell ref="F19:F26"/>
    <mergeCell ref="J15:J18"/>
    <mergeCell ref="K35:K42"/>
    <mergeCell ref="L35:L42"/>
    <mergeCell ref="I19:I26"/>
    <mergeCell ref="I27:I34"/>
    <mergeCell ref="I17:I18"/>
    <mergeCell ref="K27:K34"/>
    <mergeCell ref="L27:L34"/>
    <mergeCell ref="L15:L18"/>
    <mergeCell ref="D35:D42"/>
    <mergeCell ref="E27:E34"/>
    <mergeCell ref="F27:F34"/>
    <mergeCell ref="B123:B130"/>
    <mergeCell ref="B131:B138"/>
    <mergeCell ref="B91:B98"/>
    <mergeCell ref="D91:D98"/>
    <mergeCell ref="E91:E98"/>
    <mergeCell ref="F91:F98"/>
    <mergeCell ref="F131:F138"/>
    <mergeCell ref="B115:B122"/>
    <mergeCell ref="B55:B62"/>
    <mergeCell ref="B63:B70"/>
    <mergeCell ref="D55:D62"/>
    <mergeCell ref="D43:D50"/>
    <mergeCell ref="D51:D54"/>
    <mergeCell ref="B99:B106"/>
    <mergeCell ref="B107:B114"/>
    <mergeCell ref="D131:D138"/>
    <mergeCell ref="E131:E138"/>
    <mergeCell ref="C35:C42"/>
    <mergeCell ref="C27:C34"/>
    <mergeCell ref="B71:B78"/>
    <mergeCell ref="D87:D90"/>
    <mergeCell ref="B15:B18"/>
    <mergeCell ref="B79:B86"/>
    <mergeCell ref="B87:B90"/>
    <mergeCell ref="E87:E90"/>
    <mergeCell ref="F87:F90"/>
    <mergeCell ref="D63:D70"/>
    <mergeCell ref="D71:D78"/>
    <mergeCell ref="E71:E78"/>
    <mergeCell ref="F71:F78"/>
    <mergeCell ref="E79:E86"/>
    <mergeCell ref="F79:F86"/>
    <mergeCell ref="D79:D86"/>
    <mergeCell ref="E55:E62"/>
    <mergeCell ref="F55:F62"/>
    <mergeCell ref="E63:E70"/>
    <mergeCell ref="F63:F70"/>
    <mergeCell ref="E43:E50"/>
    <mergeCell ref="E51:E54"/>
    <mergeCell ref="F51:F54"/>
    <mergeCell ref="D15:D18"/>
    <mergeCell ref="E15:E18"/>
    <mergeCell ref="F15:F18"/>
    <mergeCell ref="D19:D26"/>
    <mergeCell ref="D27:D34"/>
  </mergeCells>
  <dataValidations count="1">
    <dataValidation type="list" allowBlank="1" showErrorMessage="1" sqref="J35 F79 F71 F19 J43 F27 J55 F43 J131 F63 J63 F55 J71 J79 J19 F35 J123 F115 F131 F99 J91 F91 J99 F107 J107 F123 J115 J27" xr:uid="{00000000-0002-0000-0500-000000000000}">
      <formula1>"1.0,2.0,3.0"</formula1>
    </dataValidation>
  </dataValidations>
  <hyperlinks>
    <hyperlink ref="H29" r:id="rId1" xr:uid="{91F5418D-B74E-4F70-8A32-09C804360423}"/>
    <hyperlink ref="H31" r:id="rId2" xr:uid="{1E9CC88C-F00A-4C0D-8A78-21BDA541BF7B}"/>
    <hyperlink ref="H72" r:id="rId3" xr:uid="{4182DD0A-586C-4EB7-BA9B-D5E3803A33DD}"/>
    <hyperlink ref="H73" r:id="rId4" xr:uid="{D21B2802-EB1F-4188-A133-33639CEF87C5}"/>
  </hyperlinks>
  <pageMargins left="0.7" right="0.7" top="0.75" bottom="0.75" header="0" footer="0"/>
  <pageSetup orientation="portrait" r:id="rId5"/>
  <drawing r:id="rId6"/>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262F13"/>
  </sheetPr>
  <dimension ref="A1:Z334"/>
  <sheetViews>
    <sheetView showGridLines="0" topLeftCell="A46" zoomScale="55" zoomScaleNormal="55" workbookViewId="0">
      <selection activeCell="I52" sqref="I52:I59"/>
    </sheetView>
  </sheetViews>
  <sheetFormatPr baseColWidth="10" defaultColWidth="14.453125" defaultRowHeight="15" customHeight="1"/>
  <cols>
    <col min="1" max="1" width="2.453125" customWidth="1"/>
    <col min="2" max="2" width="4.453125" hidden="1" customWidth="1"/>
    <col min="3" max="4" width="42.453125" customWidth="1"/>
    <col min="5" max="5" width="57" customWidth="1"/>
    <col min="6" max="6" width="7.453125" customWidth="1"/>
    <col min="7" max="7" width="3.453125" customWidth="1"/>
    <col min="8" max="8" width="29.26953125" customWidth="1"/>
    <col min="9" max="9" width="48.453125" customWidth="1"/>
    <col min="10" max="10" width="7.453125" customWidth="1"/>
    <col min="11" max="11" width="22.453125" customWidth="1"/>
    <col min="12" max="12" width="4" customWidth="1"/>
    <col min="13" max="13" width="8.453125" customWidth="1"/>
    <col min="14" max="14" width="9.453125" customWidth="1"/>
    <col min="15" max="26" width="3.1796875" customWidth="1"/>
  </cols>
  <sheetData>
    <row r="1" spans="1:26" ht="9.75" customHeight="1">
      <c r="A1" s="134"/>
      <c r="B1" s="134"/>
      <c r="C1" s="134"/>
      <c r="D1" s="134"/>
      <c r="E1" s="134"/>
      <c r="F1" s="134"/>
      <c r="G1" s="134"/>
      <c r="H1" s="134"/>
      <c r="I1" s="134"/>
      <c r="J1" s="134"/>
      <c r="K1" s="134"/>
      <c r="L1" s="41"/>
      <c r="M1" s="41"/>
      <c r="N1" s="54"/>
      <c r="O1" s="134"/>
      <c r="P1" s="134"/>
      <c r="Q1" s="134"/>
      <c r="R1" s="134"/>
      <c r="S1" s="134"/>
      <c r="T1" s="134"/>
      <c r="U1" s="134"/>
      <c r="V1" s="134"/>
      <c r="W1" s="134"/>
      <c r="X1" s="134"/>
      <c r="Y1" s="134"/>
      <c r="Z1" s="134"/>
    </row>
    <row r="2" spans="1:26" ht="9.75" customHeight="1">
      <c r="A2" s="134"/>
      <c r="B2" s="134"/>
      <c r="C2" s="134"/>
      <c r="D2" s="134"/>
      <c r="E2" s="134"/>
      <c r="F2" s="134"/>
      <c r="G2" s="134"/>
      <c r="H2" s="134"/>
      <c r="I2" s="134"/>
      <c r="J2" s="134"/>
      <c r="K2" s="134"/>
      <c r="L2" s="41"/>
      <c r="M2" s="41"/>
      <c r="N2" s="54"/>
      <c r="O2" s="134"/>
      <c r="P2" s="134"/>
      <c r="Q2" s="134"/>
      <c r="R2" s="134"/>
      <c r="S2" s="134"/>
      <c r="T2" s="134"/>
      <c r="U2" s="134"/>
      <c r="V2" s="134"/>
      <c r="W2" s="134"/>
      <c r="X2" s="134"/>
      <c r="Y2" s="134"/>
      <c r="Z2" s="134"/>
    </row>
    <row r="3" spans="1:26" ht="9.75" customHeight="1">
      <c r="A3" s="134"/>
      <c r="B3" s="134"/>
      <c r="C3" s="134"/>
      <c r="D3" s="134"/>
      <c r="E3" s="134"/>
      <c r="F3" s="134"/>
      <c r="G3" s="134"/>
      <c r="H3" s="134"/>
      <c r="I3" s="134"/>
      <c r="J3" s="134"/>
      <c r="K3" s="134"/>
      <c r="L3" s="41"/>
      <c r="M3" s="41"/>
      <c r="N3" s="54"/>
      <c r="O3" s="134"/>
      <c r="P3" s="134"/>
      <c r="Q3" s="134"/>
      <c r="R3" s="134"/>
      <c r="S3" s="134"/>
      <c r="T3" s="134"/>
      <c r="U3" s="134"/>
      <c r="V3" s="134"/>
      <c r="W3" s="134"/>
      <c r="X3" s="134"/>
      <c r="Y3" s="134"/>
      <c r="Z3" s="134"/>
    </row>
    <row r="4" spans="1:26" ht="9.75" customHeight="1">
      <c r="A4" s="134"/>
      <c r="B4" s="134"/>
      <c r="C4" s="134"/>
      <c r="D4" s="134"/>
      <c r="E4" s="134"/>
      <c r="F4" s="134"/>
      <c r="G4" s="134"/>
      <c r="H4" s="134"/>
      <c r="I4" s="134"/>
      <c r="J4" s="134"/>
      <c r="K4" s="134"/>
      <c r="L4" s="41"/>
      <c r="M4" s="41"/>
      <c r="N4" s="54"/>
      <c r="O4" s="134"/>
      <c r="P4" s="134"/>
      <c r="Q4" s="134"/>
      <c r="R4" s="134"/>
      <c r="S4" s="134"/>
      <c r="T4" s="134"/>
      <c r="U4" s="134"/>
      <c r="V4" s="134"/>
      <c r="W4" s="134"/>
      <c r="X4" s="134"/>
      <c r="Y4" s="134"/>
      <c r="Z4" s="134"/>
    </row>
    <row r="5" spans="1:26" ht="9.75" customHeight="1">
      <c r="A5" s="134"/>
      <c r="B5" s="134"/>
      <c r="C5" s="134"/>
      <c r="D5" s="134"/>
      <c r="E5" s="134"/>
      <c r="F5" s="134"/>
      <c r="G5" s="134"/>
      <c r="H5" s="134"/>
      <c r="I5" s="134"/>
      <c r="J5" s="134"/>
      <c r="K5" s="134"/>
      <c r="L5" s="41"/>
      <c r="M5" s="41"/>
      <c r="N5" s="54"/>
      <c r="O5" s="134"/>
      <c r="P5" s="134"/>
      <c r="Q5" s="134"/>
      <c r="R5" s="134"/>
      <c r="S5" s="134"/>
      <c r="T5" s="134"/>
      <c r="U5" s="134"/>
      <c r="V5" s="134"/>
      <c r="W5" s="134"/>
      <c r="X5" s="134"/>
      <c r="Y5" s="134"/>
      <c r="Z5" s="134"/>
    </row>
    <row r="6" spans="1:26" ht="9.75" customHeight="1">
      <c r="A6" s="134"/>
      <c r="B6" s="134"/>
      <c r="C6" s="134"/>
      <c r="D6" s="134"/>
      <c r="E6" s="134"/>
      <c r="F6" s="134"/>
      <c r="G6" s="134"/>
      <c r="H6" s="134"/>
      <c r="I6" s="134"/>
      <c r="J6" s="134"/>
      <c r="K6" s="134"/>
      <c r="L6" s="41"/>
      <c r="M6" s="41"/>
      <c r="N6" s="54"/>
      <c r="O6" s="134"/>
      <c r="P6" s="134"/>
      <c r="Q6" s="134"/>
      <c r="R6" s="134"/>
      <c r="S6" s="134"/>
      <c r="T6" s="134"/>
      <c r="U6" s="134"/>
      <c r="V6" s="134"/>
      <c r="W6" s="134"/>
      <c r="X6" s="134"/>
      <c r="Y6" s="134"/>
      <c r="Z6" s="134"/>
    </row>
    <row r="7" spans="1:26" ht="9.75" customHeight="1">
      <c r="A7" s="134"/>
      <c r="B7" s="134"/>
      <c r="C7" s="134"/>
      <c r="D7" s="134"/>
      <c r="E7" s="134"/>
      <c r="F7" s="134"/>
      <c r="G7" s="134"/>
      <c r="H7" s="134"/>
      <c r="I7" s="134"/>
      <c r="J7" s="134"/>
      <c r="K7" s="134"/>
      <c r="L7" s="41"/>
      <c r="M7" s="41"/>
      <c r="N7" s="54"/>
      <c r="O7" s="134"/>
      <c r="P7" s="134"/>
      <c r="Q7" s="134"/>
      <c r="R7" s="134"/>
      <c r="S7" s="134"/>
      <c r="T7" s="134"/>
      <c r="U7" s="134"/>
      <c r="V7" s="134"/>
      <c r="W7" s="134"/>
      <c r="X7" s="134"/>
      <c r="Y7" s="134"/>
      <c r="Z7" s="134"/>
    </row>
    <row r="8" spans="1:26" ht="9.75" customHeight="1">
      <c r="A8" s="134"/>
      <c r="B8" s="134"/>
      <c r="C8" s="134"/>
      <c r="D8" s="134"/>
      <c r="E8" s="134"/>
      <c r="F8" s="134"/>
      <c r="G8" s="134"/>
      <c r="H8" s="134"/>
      <c r="I8" s="134"/>
      <c r="J8" s="134"/>
      <c r="K8" s="134"/>
      <c r="L8" s="41"/>
      <c r="M8" s="41"/>
      <c r="N8" s="54"/>
      <c r="O8" s="134"/>
      <c r="P8" s="134"/>
      <c r="Q8" s="134"/>
      <c r="R8" s="134"/>
      <c r="S8" s="134"/>
      <c r="T8" s="134"/>
      <c r="U8" s="134"/>
      <c r="V8" s="134"/>
      <c r="W8" s="134"/>
      <c r="X8" s="134"/>
      <c r="Y8" s="134"/>
      <c r="Z8" s="134"/>
    </row>
    <row r="9" spans="1:26" ht="9.75" customHeight="1">
      <c r="A9" s="134"/>
      <c r="B9" s="134"/>
      <c r="C9" s="134"/>
      <c r="D9" s="134"/>
      <c r="E9" s="134"/>
      <c r="F9" s="134"/>
      <c r="G9" s="134"/>
      <c r="H9" s="134"/>
      <c r="I9" s="134"/>
      <c r="J9" s="134"/>
      <c r="K9" s="134"/>
      <c r="L9" s="41"/>
      <c r="M9" s="41"/>
      <c r="N9" s="54"/>
      <c r="O9" s="134"/>
      <c r="P9" s="134"/>
      <c r="Q9" s="134"/>
      <c r="R9" s="134"/>
      <c r="S9" s="134"/>
      <c r="T9" s="134"/>
      <c r="U9" s="134"/>
      <c r="V9" s="134"/>
      <c r="W9" s="134"/>
      <c r="X9" s="134"/>
      <c r="Y9" s="134"/>
      <c r="Z9" s="134"/>
    </row>
    <row r="10" spans="1:26" ht="31.5" customHeight="1">
      <c r="A10" s="134"/>
      <c r="B10" s="134"/>
      <c r="C10" s="134"/>
      <c r="D10" s="134"/>
      <c r="E10" s="134"/>
      <c r="F10" s="134"/>
      <c r="G10" s="134"/>
      <c r="H10" s="134"/>
      <c r="I10" s="134"/>
      <c r="J10" s="134"/>
      <c r="K10" s="134"/>
      <c r="L10" s="41"/>
      <c r="M10" s="41"/>
      <c r="N10" s="54"/>
      <c r="O10" s="134"/>
      <c r="P10" s="134"/>
      <c r="Q10" s="134"/>
      <c r="R10" s="134"/>
      <c r="S10" s="134"/>
      <c r="T10" s="134"/>
      <c r="U10" s="134"/>
      <c r="V10" s="134"/>
      <c r="W10" s="134"/>
      <c r="X10" s="134"/>
      <c r="Y10" s="134"/>
      <c r="Z10" s="134"/>
    </row>
    <row r="11" spans="1:26" ht="24.75" customHeight="1">
      <c r="A11" s="134"/>
      <c r="B11" s="134"/>
      <c r="C11" s="134"/>
      <c r="D11" s="134"/>
      <c r="E11" s="134"/>
      <c r="F11" s="134"/>
      <c r="G11" s="134"/>
      <c r="H11" s="134"/>
      <c r="I11" s="134"/>
      <c r="J11" s="134"/>
      <c r="K11" s="134"/>
      <c r="L11" s="41"/>
      <c r="M11" s="41"/>
      <c r="N11" s="54"/>
      <c r="O11" s="134"/>
      <c r="P11" s="134"/>
      <c r="Q11" s="134"/>
      <c r="R11" s="134"/>
      <c r="S11" s="134"/>
      <c r="T11" s="134"/>
      <c r="U11" s="134"/>
      <c r="V11" s="134"/>
      <c r="W11" s="134"/>
      <c r="X11" s="134"/>
      <c r="Y11" s="134"/>
      <c r="Z11" s="134"/>
    </row>
    <row r="12" spans="1:26" ht="20.25" customHeight="1">
      <c r="A12" s="134"/>
      <c r="B12" s="134"/>
      <c r="C12" s="134"/>
      <c r="D12" s="134"/>
      <c r="E12" s="134"/>
      <c r="F12" s="134"/>
      <c r="G12" s="134"/>
      <c r="H12" s="134"/>
      <c r="I12" s="134"/>
      <c r="J12" s="134"/>
      <c r="K12" s="134"/>
      <c r="L12" s="41"/>
      <c r="M12" s="41"/>
      <c r="N12" s="54"/>
      <c r="O12" s="134"/>
      <c r="P12" s="134"/>
      <c r="Q12" s="134"/>
      <c r="R12" s="134"/>
      <c r="S12" s="134"/>
      <c r="T12" s="134"/>
      <c r="U12" s="134"/>
      <c r="V12" s="134"/>
      <c r="W12" s="134"/>
      <c r="X12" s="134"/>
      <c r="Y12" s="134"/>
      <c r="Z12" s="134"/>
    </row>
    <row r="13" spans="1:26" ht="9.75" customHeight="1">
      <c r="A13" s="134"/>
      <c r="B13" s="134"/>
      <c r="C13" s="134"/>
      <c r="D13" s="134"/>
      <c r="E13" s="134"/>
      <c r="F13" s="134"/>
      <c r="G13" s="134"/>
      <c r="H13" s="134"/>
      <c r="I13" s="134"/>
      <c r="J13" s="134"/>
      <c r="K13" s="134"/>
      <c r="L13" s="41"/>
      <c r="M13" s="41"/>
      <c r="N13" s="54"/>
      <c r="O13" s="134"/>
      <c r="P13" s="134"/>
      <c r="Q13" s="134"/>
      <c r="R13" s="134"/>
      <c r="S13" s="134"/>
      <c r="T13" s="134"/>
      <c r="U13" s="134"/>
      <c r="V13" s="134"/>
      <c r="W13" s="134"/>
      <c r="X13" s="134"/>
      <c r="Y13" s="134"/>
      <c r="Z13" s="134"/>
    </row>
    <row r="14" spans="1:26" ht="19.5" customHeight="1">
      <c r="A14" s="134"/>
      <c r="B14" s="134"/>
      <c r="C14" s="570" t="s">
        <v>387</v>
      </c>
      <c r="D14" s="324"/>
      <c r="E14" s="324"/>
      <c r="F14" s="324"/>
      <c r="G14" s="324"/>
      <c r="H14" s="324"/>
      <c r="I14" s="324"/>
      <c r="J14" s="324"/>
      <c r="K14" s="324"/>
      <c r="L14" s="41"/>
      <c r="M14" s="41"/>
      <c r="N14" s="54"/>
      <c r="O14" s="134"/>
      <c r="P14" s="134"/>
      <c r="Q14" s="134"/>
      <c r="R14" s="134"/>
      <c r="S14" s="134"/>
      <c r="T14" s="134"/>
      <c r="U14" s="134"/>
      <c r="V14" s="134"/>
      <c r="W14" s="134"/>
      <c r="X14" s="134"/>
      <c r="Y14" s="134"/>
      <c r="Z14" s="134"/>
    </row>
    <row r="15" spans="1:26" ht="33" customHeight="1">
      <c r="A15" s="134"/>
      <c r="B15" s="134"/>
      <c r="C15" s="365" t="s">
        <v>388</v>
      </c>
      <c r="D15" s="324"/>
      <c r="E15" s="324"/>
      <c r="F15" s="324"/>
      <c r="G15" s="324"/>
      <c r="H15" s="324"/>
      <c r="I15" s="324"/>
      <c r="J15" s="324"/>
      <c r="K15" s="324"/>
      <c r="L15" s="41"/>
      <c r="M15" s="41"/>
      <c r="N15" s="54"/>
      <c r="O15" s="134"/>
      <c r="P15" s="134"/>
      <c r="Q15" s="134"/>
      <c r="R15" s="134"/>
      <c r="S15" s="134"/>
      <c r="T15" s="134"/>
      <c r="U15" s="134"/>
      <c r="V15" s="134"/>
      <c r="W15" s="134"/>
      <c r="X15" s="134"/>
      <c r="Y15" s="134"/>
      <c r="Z15" s="134"/>
    </row>
    <row r="16" spans="1:26" ht="9.75" customHeight="1">
      <c r="A16" s="134"/>
      <c r="B16" s="134"/>
      <c r="C16" s="139"/>
      <c r="D16" s="139"/>
      <c r="E16" s="134"/>
      <c r="F16" s="184"/>
      <c r="G16" s="134"/>
      <c r="H16" s="134"/>
      <c r="I16" s="134"/>
      <c r="J16" s="134"/>
      <c r="K16" s="134"/>
      <c r="L16" s="41"/>
      <c r="M16" s="41"/>
      <c r="N16" s="54"/>
      <c r="O16" s="134"/>
      <c r="P16" s="134"/>
      <c r="Q16" s="134"/>
      <c r="R16" s="134"/>
      <c r="S16" s="134"/>
      <c r="T16" s="134"/>
      <c r="U16" s="134"/>
      <c r="V16" s="134"/>
      <c r="W16" s="134"/>
      <c r="X16" s="134"/>
      <c r="Y16" s="134"/>
      <c r="Z16" s="134"/>
    </row>
    <row r="17" spans="1:26" ht="36.75" customHeight="1">
      <c r="A17" s="134"/>
      <c r="B17" s="571" t="s">
        <v>111</v>
      </c>
      <c r="C17" s="572" t="s">
        <v>389</v>
      </c>
      <c r="D17" s="573" t="s">
        <v>8</v>
      </c>
      <c r="E17" s="573" t="s">
        <v>113</v>
      </c>
      <c r="F17" s="574" t="s">
        <v>238</v>
      </c>
      <c r="G17" s="576" t="s">
        <v>115</v>
      </c>
      <c r="H17" s="577"/>
      <c r="I17" s="578"/>
      <c r="J17" s="574" t="s">
        <v>239</v>
      </c>
      <c r="K17" s="597" t="s">
        <v>149</v>
      </c>
      <c r="L17" s="429"/>
      <c r="M17" s="429"/>
      <c r="N17" s="596"/>
      <c r="O17" s="134"/>
      <c r="P17" s="134"/>
      <c r="Q17" s="134"/>
      <c r="R17" s="134"/>
      <c r="S17" s="134"/>
      <c r="T17" s="134"/>
      <c r="U17" s="134"/>
      <c r="V17" s="134"/>
      <c r="W17" s="134"/>
      <c r="X17" s="134"/>
      <c r="Y17" s="134"/>
      <c r="Z17" s="134"/>
    </row>
    <row r="18" spans="1:26" ht="29.25" customHeight="1">
      <c r="A18" s="134"/>
      <c r="B18" s="515"/>
      <c r="C18" s="515"/>
      <c r="D18" s="515"/>
      <c r="E18" s="515"/>
      <c r="F18" s="515"/>
      <c r="G18" s="579" t="s">
        <v>13</v>
      </c>
      <c r="H18" s="573" t="s">
        <v>15</v>
      </c>
      <c r="I18" s="573" t="s">
        <v>15</v>
      </c>
      <c r="J18" s="515"/>
      <c r="K18" s="541"/>
      <c r="L18" s="304"/>
      <c r="M18" s="304"/>
      <c r="N18" s="304"/>
      <c r="O18" s="134"/>
      <c r="P18" s="134"/>
      <c r="Q18" s="134"/>
      <c r="R18" s="134"/>
      <c r="S18" s="134"/>
      <c r="T18" s="134"/>
      <c r="U18" s="134"/>
      <c r="V18" s="134"/>
      <c r="W18" s="134"/>
      <c r="X18" s="134"/>
      <c r="Y18" s="134"/>
      <c r="Z18" s="134"/>
    </row>
    <row r="19" spans="1:26" ht="92.25" customHeight="1" thickBot="1">
      <c r="A19" s="134"/>
      <c r="B19" s="516"/>
      <c r="C19" s="516"/>
      <c r="D19" s="516"/>
      <c r="E19" s="519"/>
      <c r="F19" s="516"/>
      <c r="G19" s="516"/>
      <c r="H19" s="516"/>
      <c r="I19" s="516"/>
      <c r="J19" s="516"/>
      <c r="K19" s="541"/>
      <c r="L19" s="304"/>
      <c r="M19" s="304"/>
      <c r="N19" s="304"/>
      <c r="O19" s="134"/>
      <c r="P19" s="134"/>
      <c r="Q19" s="134"/>
      <c r="R19" s="134"/>
      <c r="S19" s="134"/>
      <c r="T19" s="134"/>
      <c r="U19" s="134"/>
      <c r="V19" s="134"/>
      <c r="W19" s="134"/>
      <c r="X19" s="134"/>
      <c r="Y19" s="134"/>
      <c r="Z19" s="134"/>
    </row>
    <row r="20" spans="1:26" ht="48" customHeight="1">
      <c r="A20" s="134"/>
      <c r="B20" s="376" t="str">
        <f>+LEFT(C20,4)</f>
        <v>16.1</v>
      </c>
      <c r="C20" s="592" t="s">
        <v>390</v>
      </c>
      <c r="D20" s="521" t="s">
        <v>391</v>
      </c>
      <c r="E20" s="443" t="s">
        <v>392</v>
      </c>
      <c r="F20" s="524">
        <v>3</v>
      </c>
      <c r="G20" s="148">
        <v>1</v>
      </c>
      <c r="H20" s="237" t="s">
        <v>838</v>
      </c>
      <c r="I20" s="582" t="s">
        <v>393</v>
      </c>
      <c r="J20" s="556">
        <v>3</v>
      </c>
      <c r="K20" s="550" t="str">
        <f>+IF(OR(ISBLANK(F20),ISBLANK(J20)),"",IF(OR(AND(F20=1,J20=1),AND(F20=1,J20=2),AND(F20=1,J20=3)),"Deficiencia de control mayor (diseño y ejecución)",IF(OR(AND(F20=2,J20=2),AND(F20=3,J20=1),AND(F20=3,J20=2),AND(F20=2,J20=1)),"Deficiencia de control (diseño o ejecución)",IF(AND(F20=2,J20=3),"Oportunidad de mejora","Mantenimiento del control"))))</f>
        <v>Mantenimiento del control</v>
      </c>
      <c r="L20" s="589">
        <f>+IF(K20="",312,IF(K20="Deficiencia de control mayor (diseño y ejecución)",320,IF(K20="Deficiencia de control (diseño o ejecución)",340,IF(K20="Oportunidad de mejora",360,380))))</f>
        <v>380</v>
      </c>
      <c r="M20" s="432">
        <v>5.8745000000000003</v>
      </c>
      <c r="N20" s="590">
        <f>+L20+M20</f>
        <v>385.87450000000001</v>
      </c>
      <c r="O20" s="134"/>
      <c r="P20" s="134"/>
      <c r="Q20" s="134"/>
      <c r="R20" s="134"/>
      <c r="S20" s="134"/>
      <c r="T20" s="134"/>
      <c r="U20" s="134"/>
      <c r="V20" s="134"/>
      <c r="W20" s="134"/>
      <c r="X20" s="134"/>
      <c r="Y20" s="134"/>
      <c r="Z20" s="134"/>
    </row>
    <row r="21" spans="1:26" ht="55.5" customHeight="1">
      <c r="A21" s="134"/>
      <c r="B21" s="377"/>
      <c r="C21" s="580"/>
      <c r="D21" s="525"/>
      <c r="E21" s="444"/>
      <c r="F21" s="525"/>
      <c r="G21" s="47">
        <v>2</v>
      </c>
      <c r="H21" s="248" t="s">
        <v>394</v>
      </c>
      <c r="I21" s="450"/>
      <c r="J21" s="554"/>
      <c r="K21" s="594"/>
      <c r="L21" s="589"/>
      <c r="M21" s="432"/>
      <c r="N21" s="304"/>
      <c r="O21" s="134"/>
      <c r="P21" s="134"/>
      <c r="Q21" s="134"/>
      <c r="R21" s="134"/>
      <c r="S21" s="134"/>
      <c r="T21" s="134"/>
      <c r="U21" s="134"/>
      <c r="V21" s="134"/>
      <c r="W21" s="134"/>
      <c r="X21" s="134"/>
      <c r="Y21" s="134"/>
      <c r="Z21" s="134"/>
    </row>
    <row r="22" spans="1:26" ht="60" customHeight="1">
      <c r="A22" s="134"/>
      <c r="B22" s="377"/>
      <c r="C22" s="580"/>
      <c r="D22" s="525"/>
      <c r="E22" s="444"/>
      <c r="F22" s="525"/>
      <c r="G22" s="47">
        <v>3</v>
      </c>
      <c r="H22" s="248"/>
      <c r="I22" s="450"/>
      <c r="J22" s="554"/>
      <c r="K22" s="594"/>
      <c r="L22" s="589"/>
      <c r="M22" s="432"/>
      <c r="N22" s="304"/>
      <c r="O22" s="134"/>
      <c r="P22" s="134"/>
      <c r="Q22" s="134"/>
      <c r="R22" s="134"/>
      <c r="S22" s="134"/>
      <c r="T22" s="134"/>
      <c r="U22" s="134"/>
      <c r="V22" s="134"/>
      <c r="W22" s="134"/>
      <c r="X22" s="134"/>
      <c r="Y22" s="134"/>
      <c r="Z22" s="134"/>
    </row>
    <row r="23" spans="1:26" ht="14">
      <c r="A23" s="134"/>
      <c r="B23" s="377"/>
      <c r="C23" s="580"/>
      <c r="D23" s="525"/>
      <c r="E23" s="444"/>
      <c r="F23" s="525"/>
      <c r="G23" s="37">
        <v>4</v>
      </c>
      <c r="H23" s="248"/>
      <c r="I23" s="450"/>
      <c r="J23" s="554"/>
      <c r="K23" s="594"/>
      <c r="L23" s="589"/>
      <c r="M23" s="432"/>
      <c r="N23" s="304"/>
      <c r="O23" s="134"/>
      <c r="P23" s="134"/>
      <c r="Q23" s="134"/>
      <c r="R23" s="134"/>
      <c r="S23" s="134"/>
      <c r="T23" s="134"/>
      <c r="U23" s="134"/>
      <c r="V23" s="134"/>
      <c r="W23" s="134"/>
      <c r="X23" s="134"/>
      <c r="Y23" s="134"/>
      <c r="Z23" s="134"/>
    </row>
    <row r="24" spans="1:26" ht="14">
      <c r="A24" s="134"/>
      <c r="B24" s="377"/>
      <c r="C24" s="580"/>
      <c r="D24" s="525"/>
      <c r="E24" s="444"/>
      <c r="F24" s="525"/>
      <c r="G24" s="37">
        <v>5</v>
      </c>
      <c r="H24" s="232"/>
      <c r="I24" s="450"/>
      <c r="J24" s="554"/>
      <c r="K24" s="594"/>
      <c r="L24" s="589"/>
      <c r="M24" s="432"/>
      <c r="N24" s="304"/>
      <c r="O24" s="134"/>
      <c r="P24" s="134"/>
      <c r="Q24" s="134"/>
      <c r="R24" s="134"/>
      <c r="S24" s="134"/>
      <c r="T24" s="134"/>
      <c r="U24" s="134"/>
      <c r="V24" s="134"/>
      <c r="W24" s="134"/>
      <c r="X24" s="134"/>
      <c r="Y24" s="134"/>
      <c r="Z24" s="134"/>
    </row>
    <row r="25" spans="1:26" ht="14">
      <c r="A25" s="134"/>
      <c r="B25" s="377"/>
      <c r="C25" s="580"/>
      <c r="D25" s="525"/>
      <c r="E25" s="444"/>
      <c r="F25" s="525"/>
      <c r="G25" s="37">
        <v>6</v>
      </c>
      <c r="H25" s="232"/>
      <c r="I25" s="450"/>
      <c r="J25" s="554"/>
      <c r="K25" s="594"/>
      <c r="L25" s="589"/>
      <c r="M25" s="432"/>
      <c r="N25" s="304"/>
      <c r="O25" s="134"/>
      <c r="P25" s="134"/>
      <c r="Q25" s="134"/>
      <c r="R25" s="134"/>
      <c r="S25" s="134"/>
      <c r="T25" s="134"/>
      <c r="U25" s="134"/>
      <c r="V25" s="134"/>
      <c r="W25" s="134"/>
      <c r="X25" s="134"/>
      <c r="Y25" s="134"/>
      <c r="Z25" s="134"/>
    </row>
    <row r="26" spans="1:26" ht="14">
      <c r="A26" s="134"/>
      <c r="B26" s="377"/>
      <c r="C26" s="580"/>
      <c r="D26" s="525"/>
      <c r="E26" s="444"/>
      <c r="F26" s="525"/>
      <c r="G26" s="37">
        <v>7</v>
      </c>
      <c r="H26" s="232"/>
      <c r="I26" s="450"/>
      <c r="J26" s="554"/>
      <c r="K26" s="594"/>
      <c r="L26" s="589"/>
      <c r="M26" s="432"/>
      <c r="N26" s="304"/>
      <c r="O26" s="134"/>
      <c r="P26" s="134"/>
      <c r="Q26" s="134"/>
      <c r="R26" s="134"/>
      <c r="S26" s="134"/>
      <c r="T26" s="134"/>
      <c r="U26" s="134"/>
      <c r="V26" s="134"/>
      <c r="W26" s="134"/>
      <c r="X26" s="134"/>
      <c r="Y26" s="134"/>
      <c r="Z26" s="134"/>
    </row>
    <row r="27" spans="1:26" ht="14.5" thickBot="1">
      <c r="A27" s="134"/>
      <c r="B27" s="378"/>
      <c r="C27" s="581"/>
      <c r="D27" s="526"/>
      <c r="E27" s="445"/>
      <c r="F27" s="526"/>
      <c r="G27" s="38">
        <v>8</v>
      </c>
      <c r="H27" s="249"/>
      <c r="I27" s="451"/>
      <c r="J27" s="555"/>
      <c r="K27" s="595"/>
      <c r="L27" s="589"/>
      <c r="M27" s="432"/>
      <c r="N27" s="304"/>
      <c r="O27" s="134"/>
      <c r="P27" s="134"/>
      <c r="Q27" s="134"/>
      <c r="R27" s="134"/>
      <c r="S27" s="134"/>
      <c r="T27" s="134"/>
      <c r="U27" s="134"/>
      <c r="V27" s="134"/>
      <c r="W27" s="134"/>
      <c r="X27" s="134"/>
      <c r="Y27" s="134"/>
      <c r="Z27" s="134"/>
    </row>
    <row r="28" spans="1:26" ht="37.5" customHeight="1">
      <c r="A28" s="134"/>
      <c r="B28" s="376" t="str">
        <f>+LEFT(C28,4)</f>
        <v>16.2</v>
      </c>
      <c r="C28" s="376" t="s">
        <v>395</v>
      </c>
      <c r="D28" s="521" t="s">
        <v>391</v>
      </c>
      <c r="E28" s="482" t="s">
        <v>743</v>
      </c>
      <c r="F28" s="524">
        <v>3</v>
      </c>
      <c r="G28" s="148">
        <v>1</v>
      </c>
      <c r="H28" s="230" t="s">
        <v>396</v>
      </c>
      <c r="I28" s="582" t="s">
        <v>752</v>
      </c>
      <c r="J28" s="556">
        <v>3</v>
      </c>
      <c r="K28" s="550" t="str">
        <f>+IF(OR(ISBLANK(F28),ISBLANK(J28)),"",IF(OR(AND(F28=1,J28=1),AND(F28=1,J28=2),AND(F28=1,J28=3)),"Deficiencia de control mayor (diseño y ejecución)",IF(OR(AND(F28=2,J28=2),AND(F28=3,J28=1),AND(F28=3,J28=2),AND(F28=2,J28=1)),"Deficiencia de control (diseño o ejecución)",IF(AND(F28=2,J28=3),"Oportunidad de mejora","Mantenimiento del control"))))</f>
        <v>Mantenimiento del control</v>
      </c>
      <c r="L28" s="589">
        <f>+IF(K28="",312,IF(K28="Deficiencia de control mayor (diseño y ejecución)",320,IF(K28="Deficiencia de control (diseño o ejecución)",340,IF(K28="Oportunidad de mejora",360,380))))</f>
        <v>380</v>
      </c>
      <c r="M28" s="432">
        <v>5.9653999999999998</v>
      </c>
      <c r="N28" s="590">
        <f>+L28+M28</f>
        <v>385.96539999999999</v>
      </c>
      <c r="O28" s="134"/>
      <c r="P28" s="134"/>
      <c r="Q28" s="134"/>
      <c r="R28" s="134"/>
      <c r="S28" s="134"/>
      <c r="T28" s="134"/>
      <c r="U28" s="134"/>
      <c r="V28" s="134"/>
      <c r="W28" s="134"/>
      <c r="X28" s="134"/>
      <c r="Y28" s="134"/>
      <c r="Z28" s="134"/>
    </row>
    <row r="29" spans="1:26" ht="105" customHeight="1">
      <c r="A29" s="134"/>
      <c r="B29" s="377"/>
      <c r="C29" s="580"/>
      <c r="D29" s="525"/>
      <c r="E29" s="444"/>
      <c r="F29" s="525"/>
      <c r="G29" s="47">
        <v>2</v>
      </c>
      <c r="H29" s="248" t="s">
        <v>397</v>
      </c>
      <c r="I29" s="450"/>
      <c r="J29" s="554"/>
      <c r="K29" s="594"/>
      <c r="L29" s="589"/>
      <c r="M29" s="432"/>
      <c r="N29" s="304"/>
      <c r="O29" s="134"/>
      <c r="P29" s="134"/>
      <c r="Q29" s="134"/>
      <c r="R29" s="134"/>
      <c r="S29" s="134"/>
      <c r="T29" s="134"/>
      <c r="U29" s="134"/>
      <c r="V29" s="134"/>
      <c r="W29" s="134"/>
      <c r="X29" s="134"/>
      <c r="Y29" s="134"/>
      <c r="Z29" s="134"/>
    </row>
    <row r="30" spans="1:26" ht="58.5" customHeight="1">
      <c r="A30" s="134"/>
      <c r="B30" s="377"/>
      <c r="C30" s="580"/>
      <c r="D30" s="525"/>
      <c r="E30" s="444"/>
      <c r="F30" s="525"/>
      <c r="G30" s="47">
        <v>3</v>
      </c>
      <c r="H30" s="248" t="s">
        <v>398</v>
      </c>
      <c r="I30" s="450"/>
      <c r="J30" s="554"/>
      <c r="K30" s="594"/>
      <c r="L30" s="589"/>
      <c r="M30" s="432"/>
      <c r="N30" s="304"/>
      <c r="O30" s="134"/>
      <c r="P30" s="134"/>
      <c r="Q30" s="134"/>
      <c r="R30" s="134"/>
      <c r="S30" s="134"/>
      <c r="T30" s="134"/>
      <c r="U30" s="134"/>
      <c r="V30" s="134"/>
      <c r="W30" s="134"/>
      <c r="X30" s="134"/>
      <c r="Y30" s="134"/>
      <c r="Z30" s="134"/>
    </row>
    <row r="31" spans="1:26" ht="63.75" customHeight="1">
      <c r="A31" s="134"/>
      <c r="B31" s="377"/>
      <c r="C31" s="580"/>
      <c r="D31" s="525"/>
      <c r="E31" s="444"/>
      <c r="F31" s="525"/>
      <c r="G31" s="37">
        <v>4</v>
      </c>
      <c r="H31" s="248" t="s">
        <v>744</v>
      </c>
      <c r="I31" s="450"/>
      <c r="J31" s="554"/>
      <c r="K31" s="594"/>
      <c r="L31" s="589"/>
      <c r="M31" s="432"/>
      <c r="N31" s="304"/>
      <c r="O31" s="134"/>
      <c r="P31" s="134"/>
      <c r="Q31" s="134"/>
      <c r="R31" s="134"/>
      <c r="S31" s="134"/>
      <c r="T31" s="134"/>
      <c r="U31" s="134"/>
      <c r="V31" s="134"/>
      <c r="W31" s="134"/>
      <c r="X31" s="134"/>
      <c r="Y31" s="134"/>
      <c r="Z31" s="134"/>
    </row>
    <row r="32" spans="1:26" ht="22.5" customHeight="1">
      <c r="A32" s="134"/>
      <c r="B32" s="377"/>
      <c r="C32" s="580"/>
      <c r="D32" s="525"/>
      <c r="E32" s="444"/>
      <c r="F32" s="525"/>
      <c r="G32" s="37">
        <v>5</v>
      </c>
      <c r="H32" s="232"/>
      <c r="I32" s="450"/>
      <c r="J32" s="554"/>
      <c r="K32" s="594"/>
      <c r="L32" s="589"/>
      <c r="M32" s="432"/>
      <c r="N32" s="304"/>
      <c r="O32" s="134"/>
      <c r="P32" s="134"/>
      <c r="Q32" s="134"/>
      <c r="R32" s="134"/>
      <c r="S32" s="134"/>
      <c r="T32" s="134"/>
      <c r="U32" s="134"/>
      <c r="V32" s="134"/>
      <c r="W32" s="134"/>
      <c r="X32" s="134"/>
      <c r="Y32" s="134"/>
      <c r="Z32" s="134"/>
    </row>
    <row r="33" spans="1:26" ht="22.5" customHeight="1">
      <c r="A33" s="134"/>
      <c r="B33" s="377"/>
      <c r="C33" s="580"/>
      <c r="D33" s="525"/>
      <c r="E33" s="444"/>
      <c r="F33" s="525"/>
      <c r="G33" s="37">
        <v>6</v>
      </c>
      <c r="H33" s="232"/>
      <c r="I33" s="450"/>
      <c r="J33" s="554"/>
      <c r="K33" s="594"/>
      <c r="L33" s="589"/>
      <c r="M33" s="432"/>
      <c r="N33" s="304"/>
      <c r="O33" s="134"/>
      <c r="P33" s="134"/>
      <c r="Q33" s="134"/>
      <c r="R33" s="134"/>
      <c r="S33" s="134"/>
      <c r="T33" s="134"/>
      <c r="U33" s="134"/>
      <c r="V33" s="134"/>
      <c r="W33" s="134"/>
      <c r="X33" s="134"/>
      <c r="Y33" s="134"/>
      <c r="Z33" s="134"/>
    </row>
    <row r="34" spans="1:26" ht="22.5" customHeight="1">
      <c r="A34" s="134"/>
      <c r="B34" s="377"/>
      <c r="C34" s="580"/>
      <c r="D34" s="525"/>
      <c r="E34" s="444"/>
      <c r="F34" s="525"/>
      <c r="G34" s="37">
        <v>7</v>
      </c>
      <c r="H34" s="232"/>
      <c r="I34" s="450"/>
      <c r="J34" s="554"/>
      <c r="K34" s="594"/>
      <c r="L34" s="589"/>
      <c r="M34" s="432"/>
      <c r="N34" s="304"/>
      <c r="O34" s="134"/>
      <c r="P34" s="134"/>
      <c r="Q34" s="134"/>
      <c r="R34" s="134"/>
      <c r="S34" s="134"/>
      <c r="T34" s="134"/>
      <c r="U34" s="134"/>
      <c r="V34" s="134"/>
      <c r="W34" s="134"/>
      <c r="X34" s="134"/>
      <c r="Y34" s="134"/>
      <c r="Z34" s="134"/>
    </row>
    <row r="35" spans="1:26" ht="132.75" customHeight="1" thickBot="1">
      <c r="A35" s="134"/>
      <c r="B35" s="378"/>
      <c r="C35" s="581"/>
      <c r="D35" s="526"/>
      <c r="E35" s="445"/>
      <c r="F35" s="526"/>
      <c r="G35" s="38">
        <v>8</v>
      </c>
      <c r="H35" s="249"/>
      <c r="I35" s="451"/>
      <c r="J35" s="555"/>
      <c r="K35" s="595"/>
      <c r="L35" s="589"/>
      <c r="M35" s="432"/>
      <c r="N35" s="304"/>
      <c r="O35" s="134"/>
      <c r="P35" s="134"/>
      <c r="Q35" s="134"/>
      <c r="R35" s="134"/>
      <c r="S35" s="134"/>
      <c r="T35" s="134"/>
      <c r="U35" s="134"/>
      <c r="V35" s="134"/>
      <c r="W35" s="134"/>
      <c r="X35" s="134"/>
      <c r="Y35" s="134"/>
      <c r="Z35" s="134"/>
    </row>
    <row r="36" spans="1:26" ht="60" customHeight="1">
      <c r="A36" s="134"/>
      <c r="B36" s="376" t="str">
        <f>+LEFT(C36,4)</f>
        <v>16.3</v>
      </c>
      <c r="C36" s="376" t="s">
        <v>399</v>
      </c>
      <c r="D36" s="521" t="s">
        <v>400</v>
      </c>
      <c r="E36" s="443" t="s">
        <v>401</v>
      </c>
      <c r="F36" s="524">
        <v>3</v>
      </c>
      <c r="G36" s="148">
        <v>1</v>
      </c>
      <c r="H36" s="230" t="s">
        <v>402</v>
      </c>
      <c r="I36" s="582" t="s">
        <v>403</v>
      </c>
      <c r="J36" s="556">
        <v>3</v>
      </c>
      <c r="K36" s="550" t="str">
        <f>+IF(OR(ISBLANK(F36),ISBLANK(J36)),"",IF(OR(AND(F36=1,J36=1),AND(F36=1,J36=2),AND(F36=1,J36=3)),"Deficiencia de control mayor (diseño y ejecución)",IF(OR(AND(F36=2,J36=2),AND(F36=3,J36=1),AND(F36=3,J36=2),AND(F36=2,J36=1)),"Deficiencia de control (diseño o ejecución)",IF(AND(F36=2,J36=3),"Oportunidad de mejora","Mantenimiento del control"))))</f>
        <v>Mantenimiento del control</v>
      </c>
      <c r="L36" s="589">
        <f>+IF(K36="",312,IF(K36="Deficiencia de control mayor (diseño y ejecución)",320,IF(K36="Deficiencia de control (diseño o ejecución)",340,IF(K36="Oportunidad de mejora",360,380))))</f>
        <v>380</v>
      </c>
      <c r="M36" s="432">
        <v>6.0122999999999998</v>
      </c>
      <c r="N36" s="590">
        <f>+L36+M36</f>
        <v>386.01229999999998</v>
      </c>
      <c r="O36" s="134"/>
      <c r="P36" s="134"/>
      <c r="Q36" s="134"/>
      <c r="R36" s="134"/>
      <c r="S36" s="134"/>
      <c r="T36" s="134"/>
      <c r="U36" s="134"/>
      <c r="V36" s="134"/>
      <c r="W36" s="134"/>
      <c r="X36" s="134"/>
      <c r="Y36" s="134"/>
      <c r="Z36" s="134"/>
    </row>
    <row r="37" spans="1:26" ht="39.75" customHeight="1">
      <c r="A37" s="134"/>
      <c r="B37" s="377"/>
      <c r="C37" s="580"/>
      <c r="D37" s="525"/>
      <c r="E37" s="444"/>
      <c r="F37" s="525"/>
      <c r="G37" s="47">
        <v>2</v>
      </c>
      <c r="H37" s="248" t="s">
        <v>404</v>
      </c>
      <c r="I37" s="450"/>
      <c r="J37" s="554"/>
      <c r="K37" s="594"/>
      <c r="L37" s="589"/>
      <c r="M37" s="432"/>
      <c r="N37" s="304"/>
      <c r="O37" s="134"/>
      <c r="P37" s="134"/>
      <c r="Q37" s="134"/>
      <c r="R37" s="134"/>
      <c r="S37" s="134"/>
      <c r="T37" s="134"/>
      <c r="U37" s="134"/>
      <c r="V37" s="134"/>
      <c r="W37" s="134"/>
      <c r="X37" s="134"/>
      <c r="Y37" s="134"/>
      <c r="Z37" s="134"/>
    </row>
    <row r="38" spans="1:26" ht="67.5" customHeight="1">
      <c r="A38" s="134"/>
      <c r="B38" s="377"/>
      <c r="C38" s="580"/>
      <c r="D38" s="525"/>
      <c r="E38" s="444"/>
      <c r="F38" s="525"/>
      <c r="G38" s="47">
        <v>3</v>
      </c>
      <c r="H38" s="248" t="s">
        <v>405</v>
      </c>
      <c r="I38" s="450"/>
      <c r="J38" s="554"/>
      <c r="K38" s="594"/>
      <c r="L38" s="589"/>
      <c r="M38" s="432"/>
      <c r="N38" s="304"/>
      <c r="O38" s="134"/>
      <c r="P38" s="134"/>
      <c r="Q38" s="134"/>
      <c r="R38" s="134"/>
      <c r="S38" s="134"/>
      <c r="T38" s="134"/>
      <c r="U38" s="134"/>
      <c r="V38" s="134"/>
      <c r="W38" s="134"/>
      <c r="X38" s="134"/>
      <c r="Y38" s="134"/>
      <c r="Z38" s="134"/>
    </row>
    <row r="39" spans="1:26" ht="14">
      <c r="A39" s="134"/>
      <c r="B39" s="377"/>
      <c r="C39" s="580"/>
      <c r="D39" s="525"/>
      <c r="E39" s="444"/>
      <c r="F39" s="525"/>
      <c r="G39" s="37">
        <v>4</v>
      </c>
      <c r="H39" s="232"/>
      <c r="I39" s="450"/>
      <c r="J39" s="554"/>
      <c r="K39" s="594"/>
      <c r="L39" s="589"/>
      <c r="M39" s="432"/>
      <c r="N39" s="304"/>
      <c r="O39" s="134"/>
      <c r="P39" s="134"/>
      <c r="Q39" s="134"/>
      <c r="R39" s="134"/>
      <c r="S39" s="134"/>
      <c r="T39" s="134"/>
      <c r="U39" s="134"/>
      <c r="V39" s="134"/>
      <c r="W39" s="134"/>
      <c r="X39" s="134"/>
      <c r="Y39" s="134"/>
      <c r="Z39" s="134"/>
    </row>
    <row r="40" spans="1:26" ht="14">
      <c r="A40" s="134"/>
      <c r="B40" s="377"/>
      <c r="C40" s="580"/>
      <c r="D40" s="525"/>
      <c r="E40" s="444"/>
      <c r="F40" s="525"/>
      <c r="G40" s="37">
        <v>5</v>
      </c>
      <c r="H40" s="232"/>
      <c r="I40" s="450"/>
      <c r="J40" s="554"/>
      <c r="K40" s="594"/>
      <c r="L40" s="589"/>
      <c r="M40" s="432"/>
      <c r="N40" s="304"/>
      <c r="O40" s="134"/>
      <c r="P40" s="134"/>
      <c r="Q40" s="134"/>
      <c r="R40" s="134"/>
      <c r="S40" s="134"/>
      <c r="T40" s="134"/>
      <c r="U40" s="134"/>
      <c r="V40" s="134"/>
      <c r="W40" s="134"/>
      <c r="X40" s="134"/>
      <c r="Y40" s="134"/>
      <c r="Z40" s="134"/>
    </row>
    <row r="41" spans="1:26" ht="14">
      <c r="A41" s="134"/>
      <c r="B41" s="377"/>
      <c r="C41" s="580"/>
      <c r="D41" s="525"/>
      <c r="E41" s="444"/>
      <c r="F41" s="525"/>
      <c r="G41" s="37">
        <v>6</v>
      </c>
      <c r="H41" s="232"/>
      <c r="I41" s="450"/>
      <c r="J41" s="554"/>
      <c r="K41" s="594"/>
      <c r="L41" s="589"/>
      <c r="M41" s="432"/>
      <c r="N41" s="304"/>
      <c r="O41" s="134"/>
      <c r="P41" s="134"/>
      <c r="Q41" s="134"/>
      <c r="R41" s="134"/>
      <c r="S41" s="134"/>
      <c r="T41" s="134"/>
      <c r="U41" s="134"/>
      <c r="V41" s="134"/>
      <c r="W41" s="134"/>
      <c r="X41" s="134"/>
      <c r="Y41" s="134"/>
      <c r="Z41" s="134"/>
    </row>
    <row r="42" spans="1:26" ht="14">
      <c r="A42" s="134"/>
      <c r="B42" s="377"/>
      <c r="C42" s="580"/>
      <c r="D42" s="525"/>
      <c r="E42" s="444"/>
      <c r="F42" s="525"/>
      <c r="G42" s="37">
        <v>7</v>
      </c>
      <c r="H42" s="232"/>
      <c r="I42" s="450"/>
      <c r="J42" s="554"/>
      <c r="K42" s="594"/>
      <c r="L42" s="589"/>
      <c r="M42" s="432"/>
      <c r="N42" s="304"/>
      <c r="O42" s="134"/>
      <c r="P42" s="134"/>
      <c r="Q42" s="134"/>
      <c r="R42" s="134"/>
      <c r="S42" s="134"/>
      <c r="T42" s="134"/>
      <c r="U42" s="134"/>
      <c r="V42" s="134"/>
      <c r="W42" s="134"/>
      <c r="X42" s="134"/>
      <c r="Y42" s="134"/>
      <c r="Z42" s="134"/>
    </row>
    <row r="43" spans="1:26" ht="14.5" thickBot="1">
      <c r="A43" s="134"/>
      <c r="B43" s="378"/>
      <c r="C43" s="581"/>
      <c r="D43" s="526"/>
      <c r="E43" s="445"/>
      <c r="F43" s="526"/>
      <c r="G43" s="38">
        <v>8</v>
      </c>
      <c r="H43" s="233"/>
      <c r="I43" s="451"/>
      <c r="J43" s="555"/>
      <c r="K43" s="595"/>
      <c r="L43" s="589"/>
      <c r="M43" s="432"/>
      <c r="N43" s="304"/>
      <c r="O43" s="134"/>
      <c r="P43" s="134"/>
      <c r="Q43" s="134"/>
      <c r="R43" s="134"/>
      <c r="S43" s="134"/>
      <c r="T43" s="134"/>
      <c r="U43" s="134"/>
      <c r="V43" s="134"/>
      <c r="W43" s="134"/>
      <c r="X43" s="134"/>
      <c r="Y43" s="134"/>
      <c r="Z43" s="134"/>
    </row>
    <row r="44" spans="1:26" ht="48" customHeight="1">
      <c r="A44" s="134"/>
      <c r="B44" s="376" t="str">
        <f>+LEFT(C44,4)</f>
        <v>16.4</v>
      </c>
      <c r="C44" s="575" t="s">
        <v>406</v>
      </c>
      <c r="D44" s="593" t="s">
        <v>407</v>
      </c>
      <c r="E44" s="482" t="s">
        <v>745</v>
      </c>
      <c r="F44" s="564">
        <v>3</v>
      </c>
      <c r="G44" s="221">
        <v>1</v>
      </c>
      <c r="H44" s="250" t="s">
        <v>408</v>
      </c>
      <c r="I44" s="482" t="s">
        <v>746</v>
      </c>
      <c r="J44" s="586">
        <v>3</v>
      </c>
      <c r="K44" s="426" t="str">
        <f>+IF(OR(ISBLANK(F44),ISBLANK(J44)),"",IF(OR(AND(F44=1,J44=1),AND(F44=1,J44=2),AND(F44=1,J44=3)),"Deficiencia de control mayor (diseño y ejecución)",IF(OR(AND(F44=2,J44=2),AND(F44=3,J44=1),AND(F44=3,J44=2),AND(F44=2,J44=1)),"Deficiencia de control (diseño o ejecución)",IF(AND(F44=2,J44=3),"Oportunidad de mejora","Mantenimiento del control"))))</f>
        <v>Mantenimiento del control</v>
      </c>
      <c r="L44" s="589">
        <f>+IF(K44="",312,IF(K44="Deficiencia de control mayor (diseño y ejecución)",320,IF(K44="Deficiencia de control (diseño o ejecución)",340,IF(K44="Oportunidad de mejora",360,380))))</f>
        <v>380</v>
      </c>
      <c r="M44" s="432">
        <v>6.1235999999999997</v>
      </c>
      <c r="N44" s="590">
        <f>+L44+M44</f>
        <v>386.12360000000001</v>
      </c>
      <c r="O44" s="134"/>
      <c r="P44" s="134"/>
      <c r="Q44" s="134"/>
      <c r="R44" s="134"/>
      <c r="S44" s="134"/>
      <c r="T44" s="134"/>
      <c r="U44" s="134"/>
      <c r="V44" s="134"/>
      <c r="W44" s="134"/>
      <c r="X44" s="134"/>
      <c r="Y44" s="134"/>
      <c r="Z44" s="134"/>
    </row>
    <row r="45" spans="1:26" ht="52.5" customHeight="1">
      <c r="A45" s="134"/>
      <c r="B45" s="377"/>
      <c r="C45" s="469"/>
      <c r="D45" s="525"/>
      <c r="E45" s="444"/>
      <c r="F45" s="525"/>
      <c r="G45" s="222">
        <v>2</v>
      </c>
      <c r="H45" s="251" t="s">
        <v>409</v>
      </c>
      <c r="I45" s="444"/>
      <c r="J45" s="587"/>
      <c r="K45" s="427"/>
      <c r="L45" s="589"/>
      <c r="M45" s="432"/>
      <c r="N45" s="304"/>
      <c r="O45" s="134"/>
      <c r="P45" s="134"/>
      <c r="Q45" s="134"/>
      <c r="R45" s="134"/>
      <c r="S45" s="134"/>
      <c r="T45" s="134"/>
      <c r="U45" s="134"/>
      <c r="V45" s="134"/>
      <c r="W45" s="134"/>
      <c r="X45" s="134"/>
      <c r="Y45" s="134"/>
      <c r="Z45" s="134"/>
    </row>
    <row r="46" spans="1:26" ht="51.75" customHeight="1">
      <c r="A46" s="134"/>
      <c r="B46" s="377"/>
      <c r="C46" s="469"/>
      <c r="D46" s="525"/>
      <c r="E46" s="444"/>
      <c r="F46" s="525"/>
      <c r="G46" s="222">
        <v>3</v>
      </c>
      <c r="H46" s="252" t="s">
        <v>410</v>
      </c>
      <c r="I46" s="444"/>
      <c r="J46" s="587"/>
      <c r="K46" s="427"/>
      <c r="L46" s="589"/>
      <c r="M46" s="432"/>
      <c r="N46" s="304"/>
      <c r="O46" s="134"/>
      <c r="P46" s="134"/>
      <c r="Q46" s="134"/>
      <c r="R46" s="134"/>
      <c r="S46" s="134"/>
      <c r="T46" s="134"/>
      <c r="U46" s="134"/>
      <c r="V46" s="134"/>
      <c r="W46" s="134"/>
      <c r="X46" s="134"/>
      <c r="Y46" s="134"/>
      <c r="Z46" s="134"/>
    </row>
    <row r="47" spans="1:26" ht="48.75" customHeight="1">
      <c r="A47" s="134"/>
      <c r="B47" s="377"/>
      <c r="C47" s="469"/>
      <c r="D47" s="525"/>
      <c r="E47" s="444"/>
      <c r="F47" s="525"/>
      <c r="G47" s="223">
        <v>4</v>
      </c>
      <c r="H47" s="252" t="s">
        <v>411</v>
      </c>
      <c r="I47" s="444"/>
      <c r="J47" s="587"/>
      <c r="K47" s="427"/>
      <c r="L47" s="589"/>
      <c r="M47" s="432"/>
      <c r="N47" s="304"/>
      <c r="O47" s="134"/>
      <c r="P47" s="134"/>
      <c r="Q47" s="134"/>
      <c r="R47" s="134"/>
      <c r="S47" s="134"/>
      <c r="T47" s="134"/>
      <c r="U47" s="134"/>
      <c r="V47" s="134"/>
      <c r="W47" s="134"/>
      <c r="X47" s="134"/>
      <c r="Y47" s="134"/>
      <c r="Z47" s="134"/>
    </row>
    <row r="48" spans="1:26" ht="22.5" customHeight="1">
      <c r="A48" s="134"/>
      <c r="B48" s="377"/>
      <c r="C48" s="469"/>
      <c r="D48" s="525"/>
      <c r="E48" s="444"/>
      <c r="F48" s="525"/>
      <c r="G48" s="222">
        <v>5</v>
      </c>
      <c r="H48" s="253"/>
      <c r="I48" s="444"/>
      <c r="J48" s="587"/>
      <c r="K48" s="427"/>
      <c r="L48" s="589"/>
      <c r="M48" s="432"/>
      <c r="N48" s="304"/>
      <c r="O48" s="134"/>
      <c r="P48" s="134"/>
      <c r="Q48" s="134"/>
      <c r="R48" s="134"/>
      <c r="S48" s="134"/>
      <c r="T48" s="134"/>
      <c r="U48" s="134"/>
      <c r="V48" s="134"/>
      <c r="W48" s="134"/>
      <c r="X48" s="134"/>
      <c r="Y48" s="134"/>
      <c r="Z48" s="134"/>
    </row>
    <row r="49" spans="1:26" ht="14">
      <c r="A49" s="134"/>
      <c r="B49" s="377"/>
      <c r="C49" s="469"/>
      <c r="D49" s="525"/>
      <c r="E49" s="444"/>
      <c r="F49" s="525"/>
      <c r="G49" s="222">
        <v>6</v>
      </c>
      <c r="H49" s="254"/>
      <c r="I49" s="444"/>
      <c r="J49" s="587"/>
      <c r="K49" s="427"/>
      <c r="L49" s="589"/>
      <c r="M49" s="432"/>
      <c r="N49" s="304"/>
      <c r="O49" s="134"/>
      <c r="P49" s="134"/>
      <c r="Q49" s="134"/>
      <c r="R49" s="134"/>
      <c r="S49" s="134"/>
      <c r="T49" s="134"/>
      <c r="U49" s="134"/>
      <c r="V49" s="134"/>
      <c r="W49" s="134"/>
      <c r="X49" s="134"/>
      <c r="Y49" s="134"/>
      <c r="Z49" s="134"/>
    </row>
    <row r="50" spans="1:26" ht="14.5" thickBot="1">
      <c r="A50" s="134"/>
      <c r="B50" s="377"/>
      <c r="C50" s="469"/>
      <c r="D50" s="525"/>
      <c r="E50" s="444"/>
      <c r="F50" s="525"/>
      <c r="G50" s="222">
        <v>7</v>
      </c>
      <c r="H50" s="254"/>
      <c r="I50" s="444"/>
      <c r="J50" s="587"/>
      <c r="K50" s="427"/>
      <c r="L50" s="589"/>
      <c r="M50" s="432"/>
      <c r="N50" s="304"/>
      <c r="O50" s="134"/>
      <c r="P50" s="134"/>
      <c r="Q50" s="134"/>
      <c r="R50" s="134"/>
      <c r="S50" s="134"/>
      <c r="T50" s="134"/>
      <c r="U50" s="134"/>
      <c r="V50" s="134"/>
      <c r="W50" s="134"/>
      <c r="X50" s="134"/>
      <c r="Y50" s="134"/>
      <c r="Z50" s="134"/>
    </row>
    <row r="51" spans="1:26" ht="22.5" hidden="1" customHeight="1">
      <c r="A51" s="134"/>
      <c r="B51" s="378"/>
      <c r="C51" s="470"/>
      <c r="D51" s="526"/>
      <c r="E51" s="445"/>
      <c r="F51" s="526"/>
      <c r="G51" s="224">
        <v>8</v>
      </c>
      <c r="H51" s="255"/>
      <c r="I51" s="445"/>
      <c r="J51" s="588"/>
      <c r="K51" s="428"/>
      <c r="L51" s="589"/>
      <c r="M51" s="432"/>
      <c r="N51" s="304"/>
      <c r="O51" s="134"/>
      <c r="P51" s="134"/>
      <c r="Q51" s="134"/>
      <c r="R51" s="134"/>
      <c r="S51" s="134"/>
      <c r="T51" s="134"/>
      <c r="U51" s="134"/>
      <c r="V51" s="134"/>
      <c r="W51" s="134"/>
      <c r="X51" s="134"/>
      <c r="Y51" s="134"/>
      <c r="Z51" s="134"/>
    </row>
    <row r="52" spans="1:26" ht="56.25" customHeight="1">
      <c r="A52" s="134"/>
      <c r="B52" s="376" t="str">
        <f>+LEFT(C52,4)</f>
        <v>16.5</v>
      </c>
      <c r="C52" s="575" t="s">
        <v>412</v>
      </c>
      <c r="D52" s="471" t="s">
        <v>293</v>
      </c>
      <c r="E52" s="482" t="s">
        <v>818</v>
      </c>
      <c r="F52" s="446">
        <v>3</v>
      </c>
      <c r="G52" s="191">
        <v>1</v>
      </c>
      <c r="H52" s="225" t="s">
        <v>413</v>
      </c>
      <c r="I52" s="452" t="s">
        <v>898</v>
      </c>
      <c r="J52" s="446">
        <v>3</v>
      </c>
      <c r="K52" s="426" t="str">
        <f>+IF(OR(ISBLANK(F52),ISBLANK(J52)),"",IF(OR(AND(F52=1,J52=1),AND(F52=1,J52=2),AND(F52=1,J52=3)),"Deficiencia de control mayor (diseño y ejecución)",IF(OR(AND(F52=2,J52=2),AND(F52=3,J52=1),AND(F52=3,J52=2),AND(F52=2,J52=1)),"Deficiencia de control (diseño o ejecución)",IF(AND(F52=2,J52=3),"Oportunidad de mejora","Mantenimiento del control"))))</f>
        <v>Mantenimiento del control</v>
      </c>
      <c r="L52" s="589">
        <f>+IF(K52="",312,IF(K52="Deficiencia de control mayor (diseño y ejecución)",320,IF(K52="Deficiencia de control (diseño o ejecución)",340,IF(K52="Oportunidad de mejora",360,380))))</f>
        <v>380</v>
      </c>
      <c r="M52" s="432">
        <v>6.2135999999999996</v>
      </c>
      <c r="N52" s="590">
        <f>+L52+M52</f>
        <v>386.21359999999999</v>
      </c>
      <c r="O52" s="134"/>
      <c r="P52" s="134"/>
      <c r="Q52" s="134"/>
      <c r="R52" s="134"/>
      <c r="S52" s="134"/>
      <c r="T52" s="134"/>
      <c r="U52" s="134"/>
      <c r="V52" s="134"/>
      <c r="W52" s="134"/>
      <c r="X52" s="134"/>
      <c r="Y52" s="134"/>
      <c r="Z52" s="134"/>
    </row>
    <row r="53" spans="1:26" ht="41.25" customHeight="1">
      <c r="A53" s="134"/>
      <c r="B53" s="377"/>
      <c r="C53" s="469"/>
      <c r="D53" s="447"/>
      <c r="E53" s="444"/>
      <c r="F53" s="447"/>
      <c r="G53" s="188">
        <v>2</v>
      </c>
      <c r="H53" s="226" t="s">
        <v>414</v>
      </c>
      <c r="I53" s="453"/>
      <c r="J53" s="447"/>
      <c r="K53" s="427"/>
      <c r="L53" s="589"/>
      <c r="M53" s="432"/>
      <c r="N53" s="304"/>
      <c r="O53" s="134"/>
      <c r="P53" s="134"/>
      <c r="Q53" s="134"/>
      <c r="R53" s="134"/>
      <c r="S53" s="134"/>
      <c r="T53" s="134"/>
      <c r="U53" s="134"/>
      <c r="V53" s="134"/>
      <c r="W53" s="134"/>
      <c r="X53" s="134"/>
      <c r="Y53" s="134"/>
      <c r="Z53" s="134"/>
    </row>
    <row r="54" spans="1:26" ht="32.25" customHeight="1">
      <c r="A54" s="134"/>
      <c r="B54" s="377"/>
      <c r="C54" s="469"/>
      <c r="D54" s="447"/>
      <c r="E54" s="444"/>
      <c r="F54" s="447"/>
      <c r="G54" s="188">
        <v>3</v>
      </c>
      <c r="H54" s="227" t="s">
        <v>415</v>
      </c>
      <c r="I54" s="453"/>
      <c r="J54" s="447"/>
      <c r="K54" s="427"/>
      <c r="L54" s="589"/>
      <c r="M54" s="432"/>
      <c r="N54" s="304"/>
      <c r="O54" s="134"/>
      <c r="P54" s="134"/>
      <c r="Q54" s="134"/>
      <c r="R54" s="134"/>
      <c r="S54" s="134"/>
      <c r="T54" s="134"/>
      <c r="U54" s="134"/>
      <c r="V54" s="134"/>
      <c r="W54" s="134"/>
      <c r="X54" s="134"/>
      <c r="Y54" s="134"/>
      <c r="Z54" s="134"/>
    </row>
    <row r="55" spans="1:26" ht="14">
      <c r="A55" s="134"/>
      <c r="B55" s="377"/>
      <c r="C55" s="469"/>
      <c r="D55" s="447"/>
      <c r="E55" s="444"/>
      <c r="F55" s="447"/>
      <c r="G55" s="188">
        <v>4</v>
      </c>
      <c r="H55" s="228"/>
      <c r="I55" s="453"/>
      <c r="J55" s="447"/>
      <c r="K55" s="427"/>
      <c r="L55" s="589"/>
      <c r="M55" s="432"/>
      <c r="N55" s="304"/>
      <c r="O55" s="134"/>
      <c r="P55" s="134"/>
      <c r="Q55" s="134"/>
      <c r="R55" s="134"/>
      <c r="S55" s="134"/>
      <c r="T55" s="134"/>
      <c r="U55" s="134"/>
      <c r="V55" s="134"/>
      <c r="W55" s="134"/>
      <c r="X55" s="134"/>
      <c r="Y55" s="134"/>
      <c r="Z55" s="134"/>
    </row>
    <row r="56" spans="1:26" ht="14">
      <c r="A56" s="134"/>
      <c r="B56" s="377"/>
      <c r="C56" s="469"/>
      <c r="D56" s="447"/>
      <c r="E56" s="444"/>
      <c r="F56" s="447"/>
      <c r="G56" s="188">
        <v>5</v>
      </c>
      <c r="H56" s="228"/>
      <c r="I56" s="453"/>
      <c r="J56" s="447"/>
      <c r="K56" s="427"/>
      <c r="L56" s="589"/>
      <c r="M56" s="432"/>
      <c r="N56" s="304"/>
      <c r="O56" s="134"/>
      <c r="P56" s="134"/>
      <c r="Q56" s="134"/>
      <c r="R56" s="134"/>
      <c r="S56" s="134"/>
      <c r="T56" s="134"/>
      <c r="U56" s="134"/>
      <c r="V56" s="134"/>
      <c r="W56" s="134"/>
      <c r="X56" s="134"/>
      <c r="Y56" s="134"/>
      <c r="Z56" s="134"/>
    </row>
    <row r="57" spans="1:26" ht="14">
      <c r="A57" s="134"/>
      <c r="B57" s="377"/>
      <c r="C57" s="469"/>
      <c r="D57" s="447"/>
      <c r="E57" s="444"/>
      <c r="F57" s="447"/>
      <c r="G57" s="188">
        <v>6</v>
      </c>
      <c r="H57" s="228"/>
      <c r="I57" s="453"/>
      <c r="J57" s="447"/>
      <c r="K57" s="427"/>
      <c r="L57" s="589"/>
      <c r="M57" s="432"/>
      <c r="N57" s="304"/>
      <c r="O57" s="134"/>
      <c r="P57" s="134"/>
      <c r="Q57" s="134"/>
      <c r="R57" s="134"/>
      <c r="S57" s="134"/>
      <c r="T57" s="134"/>
      <c r="U57" s="134"/>
      <c r="V57" s="134"/>
      <c r="W57" s="134"/>
      <c r="X57" s="134"/>
      <c r="Y57" s="134"/>
      <c r="Z57" s="134"/>
    </row>
    <row r="58" spans="1:26" ht="14">
      <c r="A58" s="134"/>
      <c r="B58" s="377"/>
      <c r="C58" s="469"/>
      <c r="D58" s="447"/>
      <c r="E58" s="444"/>
      <c r="F58" s="447"/>
      <c r="G58" s="188">
        <v>7</v>
      </c>
      <c r="H58" s="228"/>
      <c r="I58" s="453"/>
      <c r="J58" s="447"/>
      <c r="K58" s="427"/>
      <c r="L58" s="589"/>
      <c r="M58" s="432"/>
      <c r="N58" s="304"/>
      <c r="O58" s="134"/>
      <c r="P58" s="134"/>
      <c r="Q58" s="134"/>
      <c r="R58" s="134"/>
      <c r="S58" s="134"/>
      <c r="T58" s="134"/>
      <c r="U58" s="134"/>
      <c r="V58" s="134"/>
      <c r="W58" s="134"/>
      <c r="X58" s="134"/>
      <c r="Y58" s="134"/>
      <c r="Z58" s="134"/>
    </row>
    <row r="59" spans="1:26" ht="14.5" thickBot="1">
      <c r="A59" s="134"/>
      <c r="B59" s="378"/>
      <c r="C59" s="470"/>
      <c r="D59" s="448"/>
      <c r="E59" s="445"/>
      <c r="F59" s="448"/>
      <c r="G59" s="190">
        <v>8</v>
      </c>
      <c r="H59" s="229"/>
      <c r="I59" s="455"/>
      <c r="J59" s="448"/>
      <c r="K59" s="428"/>
      <c r="L59" s="589"/>
      <c r="M59" s="432"/>
      <c r="N59" s="304"/>
      <c r="O59" s="134"/>
      <c r="P59" s="134"/>
      <c r="Q59" s="134"/>
      <c r="R59" s="134"/>
      <c r="S59" s="134"/>
      <c r="T59" s="134"/>
      <c r="U59" s="134"/>
      <c r="V59" s="134"/>
      <c r="W59" s="134"/>
      <c r="X59" s="134"/>
      <c r="Y59" s="134"/>
      <c r="Z59" s="134"/>
    </row>
    <row r="60" spans="1:26" ht="22.5" customHeight="1">
      <c r="A60" s="134"/>
      <c r="B60" s="572"/>
      <c r="C60" s="572" t="s">
        <v>416</v>
      </c>
      <c r="D60" s="573" t="s">
        <v>8</v>
      </c>
      <c r="E60" s="573" t="s">
        <v>113</v>
      </c>
      <c r="F60" s="574" t="s">
        <v>238</v>
      </c>
      <c r="G60" s="576" t="s">
        <v>115</v>
      </c>
      <c r="H60" s="598"/>
      <c r="I60" s="599"/>
      <c r="J60" s="574" t="s">
        <v>239</v>
      </c>
      <c r="K60" s="597" t="s">
        <v>149</v>
      </c>
      <c r="L60" s="600"/>
      <c r="M60" s="429"/>
      <c r="N60" s="596"/>
      <c r="O60" s="134"/>
      <c r="P60" s="134"/>
      <c r="Q60" s="134"/>
      <c r="R60" s="134"/>
      <c r="S60" s="134"/>
      <c r="T60" s="134"/>
      <c r="U60" s="134"/>
      <c r="V60" s="134"/>
      <c r="W60" s="134"/>
      <c r="X60" s="134"/>
      <c r="Y60" s="134"/>
      <c r="Z60" s="134"/>
    </row>
    <row r="61" spans="1:26" ht="22.5" customHeight="1">
      <c r="A61" s="134"/>
      <c r="B61" s="515"/>
      <c r="C61" s="583"/>
      <c r="D61" s="583"/>
      <c r="E61" s="583"/>
      <c r="F61" s="583"/>
      <c r="G61" s="579" t="s">
        <v>13</v>
      </c>
      <c r="H61" s="573" t="s">
        <v>15</v>
      </c>
      <c r="I61" s="573" t="s">
        <v>15</v>
      </c>
      <c r="J61" s="583"/>
      <c r="K61" s="601"/>
      <c r="L61" s="600"/>
      <c r="M61" s="429"/>
      <c r="N61" s="304"/>
      <c r="O61" s="134"/>
      <c r="P61" s="134"/>
      <c r="Q61" s="134"/>
      <c r="R61" s="134"/>
      <c r="S61" s="134"/>
      <c r="T61" s="134"/>
      <c r="U61" s="134"/>
      <c r="V61" s="134"/>
      <c r="W61" s="134"/>
      <c r="X61" s="134"/>
      <c r="Y61" s="134"/>
      <c r="Z61" s="134"/>
    </row>
    <row r="62" spans="1:26" ht="107.25" customHeight="1" thickBot="1">
      <c r="A62" s="134"/>
      <c r="B62" s="516"/>
      <c r="C62" s="584"/>
      <c r="D62" s="584"/>
      <c r="E62" s="585"/>
      <c r="F62" s="584"/>
      <c r="G62" s="584"/>
      <c r="H62" s="584"/>
      <c r="I62" s="584"/>
      <c r="J62" s="584"/>
      <c r="K62" s="601"/>
      <c r="L62" s="600"/>
      <c r="M62" s="429"/>
      <c r="N62" s="304"/>
      <c r="O62" s="134"/>
      <c r="P62" s="134"/>
      <c r="Q62" s="134"/>
      <c r="R62" s="134"/>
      <c r="S62" s="134"/>
      <c r="T62" s="134"/>
      <c r="U62" s="134"/>
      <c r="V62" s="134"/>
      <c r="W62" s="134"/>
      <c r="X62" s="134"/>
      <c r="Y62" s="134"/>
      <c r="Z62" s="134"/>
    </row>
    <row r="63" spans="1:26" ht="53.25" customHeight="1">
      <c r="A63" s="134"/>
      <c r="B63" s="376" t="str">
        <f>+LEFT(C63,5)</f>
        <v xml:space="preserve">17.1 </v>
      </c>
      <c r="C63" s="376" t="s">
        <v>417</v>
      </c>
      <c r="D63" s="521" t="s">
        <v>293</v>
      </c>
      <c r="E63" s="443" t="s">
        <v>418</v>
      </c>
      <c r="F63" s="524">
        <v>3</v>
      </c>
      <c r="G63" s="39">
        <v>1</v>
      </c>
      <c r="H63" s="230" t="s">
        <v>419</v>
      </c>
      <c r="I63" s="527" t="s">
        <v>420</v>
      </c>
      <c r="J63" s="556">
        <v>3</v>
      </c>
      <c r="K63" s="550" t="str">
        <f>+IF(OR(ISBLANK(F63),ISBLANK(J63)),"",IF(OR(AND(F63=1,J63=1),AND(F63=1,J63=2),AND(F63=1,J63=3)),"Deficiencia de control mayor (diseño y ejecución)",IF(OR(AND(F63=2,J63=2),AND(F63=3,J63=1),AND(F63=3,J63=2),AND(F63=2,J63=1)),"Deficiencia de control (diseño o ejecución)",IF(AND(F63=2,J63=3),"Oportunidad de mejora","Mantenimiento del control"))))</f>
        <v>Mantenimiento del control</v>
      </c>
      <c r="L63" s="589">
        <f>+IF(K63="",312,IF(K63="Deficiencia de control mayor (diseño y ejecución)",320,IF(K63="Deficiencia de control (diseño o ejecución)",340,IF(K63="Oportunidad de mejora",360,380))))</f>
        <v>380</v>
      </c>
      <c r="M63" s="432">
        <v>6.3258000000000001</v>
      </c>
      <c r="N63" s="590">
        <f>+L63+M63</f>
        <v>386.32580000000002</v>
      </c>
      <c r="O63" s="134"/>
      <c r="P63" s="134"/>
      <c r="Q63" s="134"/>
      <c r="R63" s="134"/>
      <c r="S63" s="134"/>
      <c r="T63" s="134"/>
      <c r="U63" s="134"/>
      <c r="V63" s="134"/>
      <c r="W63" s="134"/>
      <c r="X63" s="134"/>
      <c r="Y63" s="134"/>
      <c r="Z63" s="134"/>
    </row>
    <row r="64" spans="1:26" ht="41.25" customHeight="1">
      <c r="A64" s="134"/>
      <c r="B64" s="377"/>
      <c r="C64" s="580"/>
      <c r="D64" s="525"/>
      <c r="E64" s="444"/>
      <c r="F64" s="525"/>
      <c r="G64" s="37">
        <v>2</v>
      </c>
      <c r="H64" s="231" t="s">
        <v>421</v>
      </c>
      <c r="I64" s="444"/>
      <c r="J64" s="554"/>
      <c r="K64" s="594"/>
      <c r="L64" s="589"/>
      <c r="M64" s="432"/>
      <c r="N64" s="304"/>
      <c r="O64" s="134"/>
      <c r="P64" s="134"/>
      <c r="Q64" s="134"/>
      <c r="R64" s="134"/>
      <c r="S64" s="134"/>
      <c r="T64" s="134"/>
      <c r="U64" s="134"/>
      <c r="V64" s="134"/>
      <c r="W64" s="134"/>
      <c r="X64" s="134"/>
      <c r="Y64" s="134"/>
      <c r="Z64" s="134"/>
    </row>
    <row r="65" spans="1:26" ht="22.5" customHeight="1">
      <c r="A65" s="134"/>
      <c r="B65" s="377"/>
      <c r="C65" s="580"/>
      <c r="D65" s="525"/>
      <c r="E65" s="444"/>
      <c r="F65" s="525"/>
      <c r="G65" s="37">
        <v>3</v>
      </c>
      <c r="H65" s="231"/>
      <c r="I65" s="444"/>
      <c r="J65" s="554"/>
      <c r="K65" s="594"/>
      <c r="L65" s="589"/>
      <c r="M65" s="432"/>
      <c r="N65" s="304"/>
      <c r="O65" s="134"/>
      <c r="P65" s="134"/>
      <c r="Q65" s="134"/>
      <c r="R65" s="134"/>
      <c r="S65" s="134"/>
      <c r="T65" s="134"/>
      <c r="U65" s="134"/>
      <c r="V65" s="134"/>
      <c r="W65" s="134"/>
      <c r="X65" s="134"/>
      <c r="Y65" s="134"/>
      <c r="Z65" s="134"/>
    </row>
    <row r="66" spans="1:26" ht="22.5" customHeight="1">
      <c r="A66" s="134"/>
      <c r="B66" s="377"/>
      <c r="C66" s="580"/>
      <c r="D66" s="525"/>
      <c r="E66" s="444"/>
      <c r="F66" s="525"/>
      <c r="G66" s="37">
        <v>4</v>
      </c>
      <c r="H66" s="231"/>
      <c r="I66" s="444"/>
      <c r="J66" s="554"/>
      <c r="K66" s="594"/>
      <c r="L66" s="589"/>
      <c r="M66" s="432"/>
      <c r="N66" s="304"/>
      <c r="O66" s="134"/>
      <c r="P66" s="134"/>
      <c r="Q66" s="134"/>
      <c r="R66" s="134"/>
      <c r="S66" s="134"/>
      <c r="T66" s="134"/>
      <c r="U66" s="134"/>
      <c r="V66" s="134"/>
      <c r="W66" s="134"/>
      <c r="X66" s="134"/>
      <c r="Y66" s="134"/>
      <c r="Z66" s="134"/>
    </row>
    <row r="67" spans="1:26" ht="14">
      <c r="A67" s="134"/>
      <c r="B67" s="377"/>
      <c r="C67" s="580"/>
      <c r="D67" s="525"/>
      <c r="E67" s="444"/>
      <c r="F67" s="525"/>
      <c r="G67" s="37">
        <v>5</v>
      </c>
      <c r="H67" s="232"/>
      <c r="I67" s="444"/>
      <c r="J67" s="554"/>
      <c r="K67" s="594"/>
      <c r="L67" s="589"/>
      <c r="M67" s="432"/>
      <c r="N67" s="304"/>
      <c r="O67" s="134"/>
      <c r="P67" s="134"/>
      <c r="Q67" s="134"/>
      <c r="R67" s="134"/>
      <c r="S67" s="134"/>
      <c r="T67" s="134"/>
      <c r="U67" s="134"/>
      <c r="V67" s="134"/>
      <c r="W67" s="134"/>
      <c r="X67" s="134"/>
      <c r="Y67" s="134"/>
      <c r="Z67" s="134"/>
    </row>
    <row r="68" spans="1:26" ht="14">
      <c r="A68" s="134"/>
      <c r="B68" s="377"/>
      <c r="C68" s="580"/>
      <c r="D68" s="525"/>
      <c r="E68" s="444"/>
      <c r="F68" s="525"/>
      <c r="G68" s="37">
        <v>6</v>
      </c>
      <c r="H68" s="232"/>
      <c r="I68" s="444"/>
      <c r="J68" s="554"/>
      <c r="K68" s="594"/>
      <c r="L68" s="589"/>
      <c r="M68" s="432"/>
      <c r="N68" s="304"/>
      <c r="O68" s="134"/>
      <c r="P68" s="134"/>
      <c r="Q68" s="134"/>
      <c r="R68" s="134"/>
      <c r="S68" s="134"/>
      <c r="T68" s="134"/>
      <c r="U68" s="134"/>
      <c r="V68" s="134"/>
      <c r="W68" s="134"/>
      <c r="X68" s="134"/>
      <c r="Y68" s="134"/>
      <c r="Z68" s="134"/>
    </row>
    <row r="69" spans="1:26" ht="14">
      <c r="A69" s="134"/>
      <c r="B69" s="377"/>
      <c r="C69" s="580"/>
      <c r="D69" s="525"/>
      <c r="E69" s="444"/>
      <c r="F69" s="525"/>
      <c r="G69" s="37">
        <v>7</v>
      </c>
      <c r="H69" s="232"/>
      <c r="I69" s="444"/>
      <c r="J69" s="554"/>
      <c r="K69" s="594"/>
      <c r="L69" s="589"/>
      <c r="M69" s="432"/>
      <c r="N69" s="304"/>
      <c r="O69" s="134"/>
      <c r="P69" s="134"/>
      <c r="Q69" s="134"/>
      <c r="R69" s="134"/>
      <c r="S69" s="134"/>
      <c r="T69" s="134"/>
      <c r="U69" s="134"/>
      <c r="V69" s="134"/>
      <c r="W69" s="134"/>
      <c r="X69" s="134"/>
      <c r="Y69" s="134"/>
      <c r="Z69" s="134"/>
    </row>
    <row r="70" spans="1:26" ht="14.5" thickBot="1">
      <c r="A70" s="134"/>
      <c r="B70" s="378"/>
      <c r="C70" s="581"/>
      <c r="D70" s="526"/>
      <c r="E70" s="445"/>
      <c r="F70" s="526"/>
      <c r="G70" s="38">
        <v>8</v>
      </c>
      <c r="H70" s="233"/>
      <c r="I70" s="445"/>
      <c r="J70" s="555"/>
      <c r="K70" s="595"/>
      <c r="L70" s="589"/>
      <c r="M70" s="432"/>
      <c r="N70" s="304"/>
      <c r="O70" s="134"/>
      <c r="P70" s="134"/>
      <c r="Q70" s="134"/>
      <c r="R70" s="134"/>
      <c r="S70" s="134"/>
      <c r="T70" s="134"/>
      <c r="U70" s="134"/>
      <c r="V70" s="134"/>
      <c r="W70" s="134"/>
      <c r="X70" s="134"/>
      <c r="Y70" s="134"/>
      <c r="Z70" s="134"/>
    </row>
    <row r="71" spans="1:26" ht="61.5" customHeight="1">
      <c r="A71" s="134"/>
      <c r="B71" s="376" t="str">
        <f>+LEFT(C71,5)</f>
        <v xml:space="preserve">17.2 </v>
      </c>
      <c r="C71" s="591" t="s">
        <v>422</v>
      </c>
      <c r="D71" s="471" t="s">
        <v>293</v>
      </c>
      <c r="E71" s="452" t="s">
        <v>423</v>
      </c>
      <c r="F71" s="446">
        <v>3</v>
      </c>
      <c r="G71" s="191">
        <v>1</v>
      </c>
      <c r="H71" s="225" t="s">
        <v>424</v>
      </c>
      <c r="I71" s="452" t="s">
        <v>425</v>
      </c>
      <c r="J71" s="586">
        <v>3</v>
      </c>
      <c r="K71" s="426" t="str">
        <f>+IF(OR(ISBLANK(F71),ISBLANK(J71)),"",IF(OR(AND(F71=1,J71=1),AND(F71=1,J71=2),AND(F71=1,J71=3)),"Deficiencia de control mayor (diseño y ejecución)",IF(OR(AND(F71=2,J71=2),AND(F71=3,J71=1),AND(F71=3,J71=2),AND(F71=2,J71=1)),"Deficiencia de control (diseño o ejecución)",IF(AND(F71=2,J71=3),"Oportunidad de mejora","Mantenimiento del control"))))</f>
        <v>Mantenimiento del control</v>
      </c>
      <c r="L71" s="589">
        <f>+IF(K71="",312,IF(K71="Deficiencia de control mayor (diseño y ejecución)",320,IF(K71="Deficiencia de control (diseño o ejecución)",340,IF(K71="Oportunidad de mejora",360,380))))</f>
        <v>380</v>
      </c>
      <c r="M71" s="432">
        <v>6.4569000000000001</v>
      </c>
      <c r="N71" s="590">
        <f>+L71+M71</f>
        <v>386.45690000000002</v>
      </c>
      <c r="O71" s="134"/>
      <c r="P71" s="134"/>
      <c r="Q71" s="134"/>
      <c r="R71" s="134"/>
      <c r="S71" s="134"/>
      <c r="T71" s="134"/>
      <c r="U71" s="134"/>
      <c r="V71" s="134"/>
      <c r="W71" s="134"/>
      <c r="X71" s="134"/>
      <c r="Y71" s="134"/>
      <c r="Z71" s="134"/>
    </row>
    <row r="72" spans="1:26" ht="62.25" customHeight="1">
      <c r="A72" s="134"/>
      <c r="B72" s="377"/>
      <c r="C72" s="469"/>
      <c r="D72" s="447"/>
      <c r="E72" s="453"/>
      <c r="F72" s="447"/>
      <c r="G72" s="188">
        <v>2</v>
      </c>
      <c r="H72" s="226" t="s">
        <v>426</v>
      </c>
      <c r="I72" s="453"/>
      <c r="J72" s="587"/>
      <c r="K72" s="427"/>
      <c r="L72" s="589"/>
      <c r="M72" s="432"/>
      <c r="N72" s="304"/>
      <c r="O72" s="134"/>
      <c r="P72" s="134"/>
      <c r="Q72" s="134"/>
      <c r="R72" s="134"/>
      <c r="S72" s="134"/>
      <c r="T72" s="134"/>
      <c r="U72" s="134"/>
      <c r="V72" s="134"/>
      <c r="W72" s="134"/>
      <c r="X72" s="134"/>
      <c r="Y72" s="134"/>
      <c r="Z72" s="134"/>
    </row>
    <row r="73" spans="1:26" ht="34.5" customHeight="1">
      <c r="A73" s="134"/>
      <c r="B73" s="377"/>
      <c r="C73" s="469"/>
      <c r="D73" s="447"/>
      <c r="E73" s="453"/>
      <c r="F73" s="447"/>
      <c r="G73" s="188">
        <v>3</v>
      </c>
      <c r="H73" s="228"/>
      <c r="I73" s="453"/>
      <c r="J73" s="587"/>
      <c r="K73" s="427"/>
      <c r="L73" s="589"/>
      <c r="M73" s="432"/>
      <c r="N73" s="304"/>
      <c r="O73" s="134"/>
      <c r="P73" s="134"/>
      <c r="Q73" s="134"/>
      <c r="R73" s="134"/>
      <c r="S73" s="134"/>
      <c r="T73" s="134"/>
      <c r="U73" s="134"/>
      <c r="V73" s="134"/>
      <c r="W73" s="134"/>
      <c r="X73" s="134"/>
      <c r="Y73" s="134"/>
      <c r="Z73" s="134"/>
    </row>
    <row r="74" spans="1:26" ht="34.5" customHeight="1">
      <c r="A74" s="134"/>
      <c r="B74" s="377"/>
      <c r="C74" s="469"/>
      <c r="D74" s="447"/>
      <c r="E74" s="453"/>
      <c r="F74" s="447"/>
      <c r="G74" s="188">
        <v>4</v>
      </c>
      <c r="H74" s="228"/>
      <c r="I74" s="453"/>
      <c r="J74" s="587"/>
      <c r="K74" s="427"/>
      <c r="L74" s="589"/>
      <c r="M74" s="432"/>
      <c r="N74" s="304"/>
      <c r="O74" s="134"/>
      <c r="P74" s="134"/>
      <c r="Q74" s="134"/>
      <c r="R74" s="134"/>
      <c r="S74" s="134"/>
      <c r="T74" s="134"/>
      <c r="U74" s="134"/>
      <c r="V74" s="134"/>
      <c r="W74" s="134"/>
      <c r="X74" s="134"/>
      <c r="Y74" s="134"/>
      <c r="Z74" s="134"/>
    </row>
    <row r="75" spans="1:26" ht="14">
      <c r="A75" s="134"/>
      <c r="B75" s="377"/>
      <c r="C75" s="469"/>
      <c r="D75" s="447"/>
      <c r="E75" s="453"/>
      <c r="F75" s="447"/>
      <c r="G75" s="188">
        <v>5</v>
      </c>
      <c r="H75" s="228"/>
      <c r="I75" s="453"/>
      <c r="J75" s="587"/>
      <c r="K75" s="427"/>
      <c r="L75" s="589"/>
      <c r="M75" s="432"/>
      <c r="N75" s="304"/>
      <c r="O75" s="134"/>
      <c r="P75" s="134"/>
      <c r="Q75" s="134"/>
      <c r="R75" s="134"/>
      <c r="S75" s="134"/>
      <c r="T75" s="134"/>
      <c r="U75" s="134"/>
      <c r="V75" s="134"/>
      <c r="W75" s="134"/>
      <c r="X75" s="134"/>
      <c r="Y75" s="134"/>
      <c r="Z75" s="134"/>
    </row>
    <row r="76" spans="1:26" ht="14">
      <c r="A76" s="134"/>
      <c r="B76" s="377"/>
      <c r="C76" s="469"/>
      <c r="D76" s="447"/>
      <c r="E76" s="453"/>
      <c r="F76" s="447"/>
      <c r="G76" s="188">
        <v>6</v>
      </c>
      <c r="H76" s="228"/>
      <c r="I76" s="453"/>
      <c r="J76" s="587"/>
      <c r="K76" s="427"/>
      <c r="L76" s="589"/>
      <c r="M76" s="432"/>
      <c r="N76" s="304"/>
      <c r="O76" s="134"/>
      <c r="P76" s="134"/>
      <c r="Q76" s="134"/>
      <c r="R76" s="134"/>
      <c r="S76" s="134"/>
      <c r="T76" s="134"/>
      <c r="U76" s="134"/>
      <c r="V76" s="134"/>
      <c r="W76" s="134"/>
      <c r="X76" s="134"/>
      <c r="Y76" s="134"/>
      <c r="Z76" s="134"/>
    </row>
    <row r="77" spans="1:26" ht="14">
      <c r="A77" s="134"/>
      <c r="B77" s="377"/>
      <c r="C77" s="469"/>
      <c r="D77" s="447"/>
      <c r="E77" s="453"/>
      <c r="F77" s="447"/>
      <c r="G77" s="188">
        <v>7</v>
      </c>
      <c r="H77" s="228"/>
      <c r="I77" s="453"/>
      <c r="J77" s="587"/>
      <c r="K77" s="427"/>
      <c r="L77" s="589"/>
      <c r="M77" s="432"/>
      <c r="N77" s="304"/>
      <c r="O77" s="134"/>
      <c r="P77" s="134"/>
      <c r="Q77" s="134"/>
      <c r="R77" s="134"/>
      <c r="S77" s="134"/>
      <c r="T77" s="134"/>
      <c r="U77" s="134"/>
      <c r="V77" s="134"/>
      <c r="W77" s="134"/>
      <c r="X77" s="134"/>
      <c r="Y77" s="134"/>
      <c r="Z77" s="134"/>
    </row>
    <row r="78" spans="1:26" ht="14.5" thickBot="1">
      <c r="A78" s="134"/>
      <c r="B78" s="378"/>
      <c r="C78" s="470"/>
      <c r="D78" s="448"/>
      <c r="E78" s="455"/>
      <c r="F78" s="448"/>
      <c r="G78" s="190">
        <v>8</v>
      </c>
      <c r="H78" s="229"/>
      <c r="I78" s="455"/>
      <c r="J78" s="588"/>
      <c r="K78" s="428"/>
      <c r="L78" s="589"/>
      <c r="M78" s="432"/>
      <c r="N78" s="304"/>
      <c r="O78" s="134"/>
      <c r="P78" s="134"/>
      <c r="Q78" s="134"/>
      <c r="R78" s="134"/>
      <c r="S78" s="134"/>
      <c r="T78" s="134"/>
      <c r="U78" s="134"/>
      <c r="V78" s="134"/>
      <c r="W78" s="134"/>
      <c r="X78" s="134"/>
      <c r="Y78" s="134"/>
      <c r="Z78" s="134"/>
    </row>
    <row r="79" spans="1:26" ht="94.5" customHeight="1">
      <c r="A79" s="134"/>
      <c r="B79" s="376" t="str">
        <f>+LEFT(C79,5)</f>
        <v xml:space="preserve">17.3 </v>
      </c>
      <c r="C79" s="575" t="s">
        <v>427</v>
      </c>
      <c r="D79" s="471" t="s">
        <v>293</v>
      </c>
      <c r="E79" s="452" t="s">
        <v>428</v>
      </c>
      <c r="F79" s="446">
        <v>3</v>
      </c>
      <c r="G79" s="191">
        <v>1</v>
      </c>
      <c r="H79" s="225" t="s">
        <v>429</v>
      </c>
      <c r="I79" s="452" t="s">
        <v>747</v>
      </c>
      <c r="J79" s="586">
        <v>3</v>
      </c>
      <c r="K79" s="426" t="str">
        <f>+IF(OR(ISBLANK(F79),ISBLANK(J79)),"",IF(OR(AND(F79=1,J79=1),AND(F79=1,J79=2),AND(F79=1,J79=3)),"Deficiencia de control mayor (diseño y ejecución)",IF(OR(AND(F79=2,J79=2),AND(F79=3,J79=1),AND(F79=3,J79=2),AND(F79=2,J79=1)),"Deficiencia de control (diseño o ejecución)",IF(AND(F79=2,J79=3),"Oportunidad de mejora","Mantenimiento del control"))))</f>
        <v>Mantenimiento del control</v>
      </c>
      <c r="L79" s="589">
        <f>+IF(K79="",312,IF(K79="Deficiencia de control mayor (diseño y ejecución)",320,IF(K79="Deficiencia de control (diseño o ejecución)",340,IF(K79="Oportunidad de mejora",360,380))))</f>
        <v>380</v>
      </c>
      <c r="M79" s="432">
        <v>6.5632000000000001</v>
      </c>
      <c r="N79" s="590">
        <f>+L79+M79</f>
        <v>386.56319999999999</v>
      </c>
      <c r="O79" s="134"/>
      <c r="P79" s="134"/>
      <c r="Q79" s="134"/>
      <c r="R79" s="134"/>
      <c r="S79" s="134"/>
      <c r="T79" s="134"/>
      <c r="U79" s="134"/>
      <c r="V79" s="134"/>
      <c r="W79" s="134"/>
      <c r="X79" s="134"/>
      <c r="Y79" s="134"/>
      <c r="Z79" s="134"/>
    </row>
    <row r="80" spans="1:26" ht="14">
      <c r="A80" s="134"/>
      <c r="B80" s="377"/>
      <c r="C80" s="469"/>
      <c r="D80" s="447"/>
      <c r="E80" s="453"/>
      <c r="F80" s="447"/>
      <c r="G80" s="188">
        <v>2</v>
      </c>
      <c r="H80" s="228"/>
      <c r="I80" s="453"/>
      <c r="J80" s="587"/>
      <c r="K80" s="427"/>
      <c r="L80" s="589"/>
      <c r="M80" s="432"/>
      <c r="N80" s="304"/>
      <c r="O80" s="134"/>
      <c r="P80" s="134"/>
      <c r="Q80" s="134"/>
      <c r="R80" s="134"/>
      <c r="S80" s="134"/>
      <c r="T80" s="134"/>
      <c r="U80" s="134"/>
      <c r="V80" s="134"/>
      <c r="W80" s="134"/>
      <c r="X80" s="134"/>
      <c r="Y80" s="134"/>
      <c r="Z80" s="134"/>
    </row>
    <row r="81" spans="1:26" ht="14">
      <c r="A81" s="134"/>
      <c r="B81" s="377"/>
      <c r="C81" s="469"/>
      <c r="D81" s="447"/>
      <c r="E81" s="453"/>
      <c r="F81" s="447"/>
      <c r="G81" s="188">
        <v>3</v>
      </c>
      <c r="H81" s="228"/>
      <c r="I81" s="453"/>
      <c r="J81" s="587"/>
      <c r="K81" s="427"/>
      <c r="L81" s="589"/>
      <c r="M81" s="432"/>
      <c r="N81" s="304"/>
      <c r="O81" s="134"/>
      <c r="P81" s="134"/>
      <c r="Q81" s="134"/>
      <c r="R81" s="134"/>
      <c r="S81" s="134"/>
      <c r="T81" s="134"/>
      <c r="U81" s="134"/>
      <c r="V81" s="134"/>
      <c r="W81" s="134"/>
      <c r="X81" s="134"/>
      <c r="Y81" s="134"/>
      <c r="Z81" s="134"/>
    </row>
    <row r="82" spans="1:26" ht="14">
      <c r="A82" s="134"/>
      <c r="B82" s="377"/>
      <c r="C82" s="469"/>
      <c r="D82" s="447"/>
      <c r="E82" s="453"/>
      <c r="F82" s="447"/>
      <c r="G82" s="188">
        <v>4</v>
      </c>
      <c r="H82" s="228"/>
      <c r="I82" s="453"/>
      <c r="J82" s="587"/>
      <c r="K82" s="427"/>
      <c r="L82" s="589"/>
      <c r="M82" s="432"/>
      <c r="N82" s="304"/>
      <c r="O82" s="134"/>
      <c r="P82" s="134"/>
      <c r="Q82" s="134"/>
      <c r="R82" s="134"/>
      <c r="S82" s="134"/>
      <c r="T82" s="134"/>
      <c r="U82" s="134"/>
      <c r="V82" s="134"/>
      <c r="W82" s="134"/>
      <c r="X82" s="134"/>
      <c r="Y82" s="134"/>
      <c r="Z82" s="134"/>
    </row>
    <row r="83" spans="1:26" ht="14">
      <c r="A83" s="134"/>
      <c r="B83" s="377"/>
      <c r="C83" s="469"/>
      <c r="D83" s="447"/>
      <c r="E83" s="453"/>
      <c r="F83" s="447"/>
      <c r="G83" s="188">
        <v>5</v>
      </c>
      <c r="H83" s="228"/>
      <c r="I83" s="453"/>
      <c r="J83" s="587"/>
      <c r="K83" s="427"/>
      <c r="L83" s="589"/>
      <c r="M83" s="432"/>
      <c r="N83" s="304"/>
      <c r="O83" s="134"/>
      <c r="P83" s="134"/>
      <c r="Q83" s="134"/>
      <c r="R83" s="134"/>
      <c r="S83" s="134"/>
      <c r="T83" s="134"/>
      <c r="U83" s="134"/>
      <c r="V83" s="134"/>
      <c r="W83" s="134"/>
      <c r="X83" s="134"/>
      <c r="Y83" s="134"/>
      <c r="Z83" s="134"/>
    </row>
    <row r="84" spans="1:26" ht="14">
      <c r="A84" s="134"/>
      <c r="B84" s="377"/>
      <c r="C84" s="469"/>
      <c r="D84" s="447"/>
      <c r="E84" s="453"/>
      <c r="F84" s="447"/>
      <c r="G84" s="188">
        <v>6</v>
      </c>
      <c r="H84" s="228"/>
      <c r="I84" s="453"/>
      <c r="J84" s="587"/>
      <c r="K84" s="427"/>
      <c r="L84" s="589"/>
      <c r="M84" s="432"/>
      <c r="N84" s="304"/>
      <c r="O84" s="134"/>
      <c r="P84" s="134"/>
      <c r="Q84" s="134"/>
      <c r="R84" s="134"/>
      <c r="S84" s="134"/>
      <c r="T84" s="134"/>
      <c r="U84" s="134"/>
      <c r="V84" s="134"/>
      <c r="W84" s="134"/>
      <c r="X84" s="134"/>
      <c r="Y84" s="134"/>
      <c r="Z84" s="134"/>
    </row>
    <row r="85" spans="1:26" ht="14">
      <c r="A85" s="134"/>
      <c r="B85" s="377"/>
      <c r="C85" s="469"/>
      <c r="D85" s="447"/>
      <c r="E85" s="453"/>
      <c r="F85" s="447"/>
      <c r="G85" s="188">
        <v>7</v>
      </c>
      <c r="H85" s="228"/>
      <c r="I85" s="453"/>
      <c r="J85" s="587"/>
      <c r="K85" s="427"/>
      <c r="L85" s="589"/>
      <c r="M85" s="432"/>
      <c r="N85" s="304"/>
      <c r="O85" s="134"/>
      <c r="P85" s="134"/>
      <c r="Q85" s="134"/>
      <c r="R85" s="134"/>
      <c r="S85" s="134"/>
      <c r="T85" s="134"/>
      <c r="U85" s="134"/>
      <c r="V85" s="134"/>
      <c r="W85" s="134"/>
      <c r="X85" s="134"/>
      <c r="Y85" s="134"/>
      <c r="Z85" s="134"/>
    </row>
    <row r="86" spans="1:26" ht="14.5" thickBot="1">
      <c r="A86" s="134"/>
      <c r="B86" s="378"/>
      <c r="C86" s="470"/>
      <c r="D86" s="448"/>
      <c r="E86" s="455"/>
      <c r="F86" s="448"/>
      <c r="G86" s="190">
        <v>8</v>
      </c>
      <c r="H86" s="229"/>
      <c r="I86" s="455"/>
      <c r="J86" s="588"/>
      <c r="K86" s="428"/>
      <c r="L86" s="589"/>
      <c r="M86" s="432"/>
      <c r="N86" s="304"/>
      <c r="O86" s="134"/>
      <c r="P86" s="134"/>
      <c r="Q86" s="134"/>
      <c r="R86" s="134"/>
      <c r="S86" s="134"/>
      <c r="T86" s="134"/>
      <c r="U86" s="134"/>
      <c r="V86" s="134"/>
      <c r="W86" s="134"/>
      <c r="X86" s="134"/>
      <c r="Y86" s="134"/>
      <c r="Z86" s="134"/>
    </row>
    <row r="87" spans="1:26" ht="42">
      <c r="A87" s="134"/>
      <c r="B87" s="376" t="str">
        <f>+LEFT(C87,5)</f>
        <v xml:space="preserve">17.4 </v>
      </c>
      <c r="C87" s="575" t="s">
        <v>430</v>
      </c>
      <c r="D87" s="471" t="s">
        <v>293</v>
      </c>
      <c r="E87" s="452" t="s">
        <v>748</v>
      </c>
      <c r="F87" s="446">
        <v>3</v>
      </c>
      <c r="G87" s="191">
        <v>1</v>
      </c>
      <c r="H87" s="225" t="s">
        <v>431</v>
      </c>
      <c r="I87" s="443" t="s">
        <v>749</v>
      </c>
      <c r="J87" s="586">
        <v>3</v>
      </c>
      <c r="K87" s="426" t="str">
        <f>+IF(OR(ISBLANK(F87),ISBLANK(J87)),"",IF(OR(AND(F87=1,J87=1),AND(F87=1,J87=2),AND(F87=1,J87=3)),"Deficiencia de control mayor (diseño y ejecución)",IF(OR(AND(F87=2,J87=2),AND(F87=3,J87=1),AND(F87=3,J87=2),AND(F87=2,J87=1)),"Deficiencia de control (diseño o ejecución)",IF(AND(F87=2,J87=3),"Oportunidad de mejora","Mantenimiento del control"))))</f>
        <v>Mantenimiento del control</v>
      </c>
      <c r="L87" s="589">
        <f>+IF(K87="",312,IF(K87="Deficiencia de control mayor (diseño y ejecución)",320,IF(K87="Deficiencia de control (diseño o ejecución)",340,IF(K87="Oportunidad de mejora",360,380))))</f>
        <v>380</v>
      </c>
      <c r="M87" s="432">
        <v>6.7854000000000001</v>
      </c>
      <c r="N87" s="590">
        <f>+L87+M87</f>
        <v>386.78539999999998</v>
      </c>
      <c r="O87" s="134"/>
      <c r="P87" s="134"/>
      <c r="Q87" s="134"/>
      <c r="R87" s="134"/>
      <c r="S87" s="134"/>
      <c r="T87" s="134"/>
      <c r="U87" s="134"/>
      <c r="V87" s="134"/>
      <c r="W87" s="134"/>
      <c r="X87" s="134"/>
      <c r="Y87" s="134"/>
      <c r="Z87" s="134"/>
    </row>
    <row r="88" spans="1:26" ht="42">
      <c r="A88" s="134"/>
      <c r="B88" s="377"/>
      <c r="C88" s="469"/>
      <c r="D88" s="447"/>
      <c r="E88" s="453"/>
      <c r="F88" s="447"/>
      <c r="G88" s="188">
        <v>2</v>
      </c>
      <c r="H88" s="248" t="s">
        <v>744</v>
      </c>
      <c r="I88" s="444"/>
      <c r="J88" s="587"/>
      <c r="K88" s="427"/>
      <c r="L88" s="589"/>
      <c r="M88" s="432"/>
      <c r="N88" s="304"/>
      <c r="O88" s="134"/>
      <c r="P88" s="134"/>
      <c r="Q88" s="134"/>
      <c r="R88" s="134"/>
      <c r="S88" s="134"/>
      <c r="T88" s="134"/>
      <c r="U88" s="134"/>
      <c r="V88" s="134"/>
      <c r="W88" s="134"/>
      <c r="X88" s="134"/>
      <c r="Y88" s="134"/>
      <c r="Z88" s="134"/>
    </row>
    <row r="89" spans="1:26" ht="14">
      <c r="A89" s="134"/>
      <c r="B89" s="377"/>
      <c r="C89" s="469"/>
      <c r="D89" s="447"/>
      <c r="E89" s="453"/>
      <c r="F89" s="447"/>
      <c r="G89" s="188">
        <v>3</v>
      </c>
      <c r="H89" s="228"/>
      <c r="I89" s="444"/>
      <c r="J89" s="587"/>
      <c r="K89" s="427"/>
      <c r="L89" s="589"/>
      <c r="M89" s="432"/>
      <c r="N89" s="304"/>
      <c r="O89" s="134"/>
      <c r="P89" s="134"/>
      <c r="Q89" s="134"/>
      <c r="R89" s="134"/>
      <c r="S89" s="134"/>
      <c r="T89" s="134"/>
      <c r="U89" s="134"/>
      <c r="V89" s="134"/>
      <c r="W89" s="134"/>
      <c r="X89" s="134"/>
      <c r="Y89" s="134"/>
      <c r="Z89" s="134"/>
    </row>
    <row r="90" spans="1:26" ht="14">
      <c r="A90" s="134"/>
      <c r="B90" s="377"/>
      <c r="C90" s="469"/>
      <c r="D90" s="447"/>
      <c r="E90" s="453"/>
      <c r="F90" s="447"/>
      <c r="G90" s="188">
        <v>4</v>
      </c>
      <c r="H90" s="228"/>
      <c r="I90" s="444"/>
      <c r="J90" s="587"/>
      <c r="K90" s="427"/>
      <c r="L90" s="589"/>
      <c r="M90" s="432"/>
      <c r="N90" s="304"/>
      <c r="O90" s="134"/>
      <c r="P90" s="134"/>
      <c r="Q90" s="134"/>
      <c r="R90" s="134"/>
      <c r="S90" s="134"/>
      <c r="T90" s="134"/>
      <c r="U90" s="134"/>
      <c r="V90" s="134"/>
      <c r="W90" s="134"/>
      <c r="X90" s="134"/>
      <c r="Y90" s="134"/>
      <c r="Z90" s="134"/>
    </row>
    <row r="91" spans="1:26" ht="14">
      <c r="A91" s="134"/>
      <c r="B91" s="377"/>
      <c r="C91" s="469"/>
      <c r="D91" s="447"/>
      <c r="E91" s="453"/>
      <c r="F91" s="447"/>
      <c r="G91" s="188">
        <v>5</v>
      </c>
      <c r="H91" s="228"/>
      <c r="I91" s="444"/>
      <c r="J91" s="587"/>
      <c r="K91" s="427"/>
      <c r="L91" s="589"/>
      <c r="M91" s="432"/>
      <c r="N91" s="304"/>
      <c r="O91" s="134"/>
      <c r="P91" s="134"/>
      <c r="Q91" s="134"/>
      <c r="R91" s="134"/>
      <c r="S91" s="134"/>
      <c r="T91" s="134"/>
      <c r="U91" s="134"/>
      <c r="V91" s="134"/>
      <c r="W91" s="134"/>
      <c r="X91" s="134"/>
      <c r="Y91" s="134"/>
      <c r="Z91" s="134"/>
    </row>
    <row r="92" spans="1:26" ht="14">
      <c r="A92" s="134"/>
      <c r="B92" s="377"/>
      <c r="C92" s="469"/>
      <c r="D92" s="447"/>
      <c r="E92" s="453"/>
      <c r="F92" s="447"/>
      <c r="G92" s="188">
        <v>6</v>
      </c>
      <c r="H92" s="228"/>
      <c r="I92" s="444"/>
      <c r="J92" s="587"/>
      <c r="K92" s="427"/>
      <c r="L92" s="589"/>
      <c r="M92" s="432"/>
      <c r="N92" s="304"/>
      <c r="O92" s="134"/>
      <c r="P92" s="134"/>
      <c r="Q92" s="134"/>
      <c r="R92" s="134"/>
      <c r="S92" s="134"/>
      <c r="T92" s="134"/>
      <c r="U92" s="134"/>
      <c r="V92" s="134"/>
      <c r="W92" s="134"/>
      <c r="X92" s="134"/>
      <c r="Y92" s="134"/>
      <c r="Z92" s="134"/>
    </row>
    <row r="93" spans="1:26" ht="14">
      <c r="A93" s="134"/>
      <c r="B93" s="377"/>
      <c r="C93" s="469"/>
      <c r="D93" s="447"/>
      <c r="E93" s="453"/>
      <c r="F93" s="447"/>
      <c r="G93" s="188">
        <v>7</v>
      </c>
      <c r="H93" s="228"/>
      <c r="I93" s="444"/>
      <c r="J93" s="587"/>
      <c r="K93" s="427"/>
      <c r="L93" s="589"/>
      <c r="M93" s="432"/>
      <c r="N93" s="304"/>
      <c r="O93" s="134"/>
      <c r="P93" s="134"/>
      <c r="Q93" s="134"/>
      <c r="R93" s="134"/>
      <c r="S93" s="134"/>
      <c r="T93" s="134"/>
      <c r="U93" s="134"/>
      <c r="V93" s="134"/>
      <c r="W93" s="134"/>
      <c r="X93" s="134"/>
      <c r="Y93" s="134"/>
      <c r="Z93" s="134"/>
    </row>
    <row r="94" spans="1:26" ht="14.5" thickBot="1">
      <c r="A94" s="134"/>
      <c r="B94" s="378"/>
      <c r="C94" s="470"/>
      <c r="D94" s="448"/>
      <c r="E94" s="455"/>
      <c r="F94" s="448"/>
      <c r="G94" s="190">
        <v>8</v>
      </c>
      <c r="H94" s="229"/>
      <c r="I94" s="445"/>
      <c r="J94" s="588"/>
      <c r="K94" s="428"/>
      <c r="L94" s="589"/>
      <c r="M94" s="432"/>
      <c r="N94" s="304"/>
      <c r="O94" s="134"/>
      <c r="P94" s="134"/>
      <c r="Q94" s="134"/>
      <c r="R94" s="134"/>
      <c r="S94" s="134"/>
      <c r="T94" s="134"/>
      <c r="U94" s="134"/>
      <c r="V94" s="134"/>
      <c r="W94" s="134"/>
      <c r="X94" s="134"/>
      <c r="Y94" s="134"/>
      <c r="Z94" s="134"/>
    </row>
    <row r="95" spans="1:26" ht="36.75" customHeight="1">
      <c r="A95" s="134"/>
      <c r="B95" s="376" t="str">
        <f>+LEFT(C95,5)</f>
        <v xml:space="preserve">17.5 </v>
      </c>
      <c r="C95" s="575" t="s">
        <v>432</v>
      </c>
      <c r="D95" s="471" t="s">
        <v>293</v>
      </c>
      <c r="E95" s="452" t="s">
        <v>820</v>
      </c>
      <c r="F95" s="602">
        <v>3</v>
      </c>
      <c r="G95" s="187">
        <v>1</v>
      </c>
      <c r="H95" s="225" t="s">
        <v>433</v>
      </c>
      <c r="I95" s="443" t="s">
        <v>859</v>
      </c>
      <c r="J95" s="586">
        <v>2</v>
      </c>
      <c r="K95" s="426" t="str">
        <f>+IF(OR(ISBLANK(F95),ISBLANK(J95)),"",IF(OR(AND(F95=1,J95=1),AND(F95=1,J95=2),AND(F95=1,J95=3)),"Deficiencia de control mayor (diseño y ejecución)",IF(OR(AND(F95=2,J95=2),AND(F95=3,J95=1),AND(F95=3,J95=2),AND(F95=2,J95=1)),"Deficiencia de control (diseño o ejecución)",IF(AND(F95=2,J95=3),"Oportunidad de mejora","Mantenimiento del control"))))</f>
        <v>Deficiencia de control (diseño o ejecución)</v>
      </c>
      <c r="L95" s="589">
        <f>+IF(K95="",312,IF(K95="Deficiencia de control mayor (diseño y ejecución)",320,IF(K95="Deficiencia de control (diseño o ejecución)",340,IF(K95="Oportunidad de mejora",360,380))))</f>
        <v>340</v>
      </c>
      <c r="M95" s="432">
        <v>6.8745000000000003</v>
      </c>
      <c r="N95" s="590">
        <f>+L95+M95</f>
        <v>346.87450000000001</v>
      </c>
      <c r="O95" s="134"/>
      <c r="P95" s="134"/>
      <c r="Q95" s="134"/>
      <c r="R95" s="134"/>
      <c r="S95" s="134"/>
      <c r="T95" s="134"/>
      <c r="U95" s="134"/>
      <c r="V95" s="134"/>
      <c r="W95" s="134"/>
      <c r="X95" s="134"/>
      <c r="Y95" s="134"/>
      <c r="Z95" s="134"/>
    </row>
    <row r="96" spans="1:26" ht="28">
      <c r="A96" s="134"/>
      <c r="B96" s="377"/>
      <c r="C96" s="469"/>
      <c r="D96" s="447"/>
      <c r="E96" s="453"/>
      <c r="F96" s="603"/>
      <c r="G96" s="189">
        <v>2</v>
      </c>
      <c r="H96" s="226" t="s">
        <v>434</v>
      </c>
      <c r="I96" s="444"/>
      <c r="J96" s="587"/>
      <c r="K96" s="427"/>
      <c r="L96" s="589"/>
      <c r="M96" s="432"/>
      <c r="N96" s="304"/>
      <c r="O96" s="134"/>
      <c r="P96" s="134"/>
      <c r="Q96" s="134"/>
      <c r="R96" s="134"/>
      <c r="S96" s="134"/>
      <c r="T96" s="134"/>
      <c r="U96" s="134"/>
      <c r="V96" s="134"/>
      <c r="W96" s="134"/>
      <c r="X96" s="134"/>
      <c r="Y96" s="134"/>
      <c r="Z96" s="134"/>
    </row>
    <row r="97" spans="1:26" ht="28">
      <c r="A97" s="134"/>
      <c r="B97" s="377"/>
      <c r="C97" s="469"/>
      <c r="D97" s="447"/>
      <c r="E97" s="453"/>
      <c r="F97" s="603"/>
      <c r="G97" s="189">
        <v>3</v>
      </c>
      <c r="H97" s="226" t="s">
        <v>819</v>
      </c>
      <c r="I97" s="444"/>
      <c r="J97" s="587"/>
      <c r="K97" s="427"/>
      <c r="L97" s="589"/>
      <c r="M97" s="432"/>
      <c r="N97" s="304"/>
      <c r="O97" s="134"/>
      <c r="P97" s="134"/>
      <c r="Q97" s="134"/>
      <c r="R97" s="134"/>
      <c r="S97" s="134"/>
      <c r="T97" s="134"/>
      <c r="U97" s="134"/>
      <c r="V97" s="134"/>
      <c r="W97" s="134"/>
      <c r="X97" s="134"/>
      <c r="Y97" s="134"/>
      <c r="Z97" s="134"/>
    </row>
    <row r="98" spans="1:26" ht="28">
      <c r="A98" s="134"/>
      <c r="B98" s="377"/>
      <c r="C98" s="469"/>
      <c r="D98" s="447"/>
      <c r="E98" s="453"/>
      <c r="F98" s="603"/>
      <c r="G98" s="189">
        <v>4</v>
      </c>
      <c r="H98" s="226" t="s">
        <v>750</v>
      </c>
      <c r="I98" s="444"/>
      <c r="J98" s="587"/>
      <c r="K98" s="427"/>
      <c r="L98" s="589"/>
      <c r="M98" s="432"/>
      <c r="N98" s="304"/>
      <c r="O98" s="134"/>
      <c r="P98" s="134"/>
      <c r="Q98" s="134"/>
      <c r="R98" s="134"/>
      <c r="S98" s="134"/>
      <c r="T98" s="134"/>
      <c r="U98" s="134"/>
      <c r="V98" s="134"/>
      <c r="W98" s="134"/>
      <c r="X98" s="134"/>
      <c r="Y98" s="134"/>
      <c r="Z98" s="134"/>
    </row>
    <row r="99" spans="1:26" ht="14">
      <c r="A99" s="134"/>
      <c r="B99" s="377"/>
      <c r="C99" s="469"/>
      <c r="D99" s="447"/>
      <c r="E99" s="453"/>
      <c r="F99" s="603"/>
      <c r="G99" s="189">
        <v>5</v>
      </c>
      <c r="H99" s="226"/>
      <c r="I99" s="444"/>
      <c r="J99" s="587"/>
      <c r="K99" s="427"/>
      <c r="L99" s="589"/>
      <c r="M99" s="432"/>
      <c r="N99" s="304"/>
      <c r="O99" s="134"/>
      <c r="P99" s="134"/>
      <c r="Q99" s="134"/>
      <c r="R99" s="134"/>
      <c r="S99" s="134"/>
      <c r="T99" s="134"/>
      <c r="U99" s="134"/>
      <c r="V99" s="134"/>
      <c r="W99" s="134"/>
      <c r="X99" s="134"/>
      <c r="Y99" s="134"/>
      <c r="Z99" s="134"/>
    </row>
    <row r="100" spans="1:26" ht="14">
      <c r="A100" s="134"/>
      <c r="B100" s="377"/>
      <c r="C100" s="469"/>
      <c r="D100" s="447"/>
      <c r="E100" s="453"/>
      <c r="F100" s="603"/>
      <c r="G100" s="189">
        <v>6</v>
      </c>
      <c r="H100" s="226"/>
      <c r="I100" s="444"/>
      <c r="J100" s="587"/>
      <c r="K100" s="427"/>
      <c r="L100" s="589"/>
      <c r="M100" s="432"/>
      <c r="N100" s="304"/>
      <c r="O100" s="134"/>
      <c r="P100" s="134"/>
      <c r="Q100" s="134"/>
      <c r="R100" s="134"/>
      <c r="S100" s="134"/>
      <c r="T100" s="134"/>
      <c r="U100" s="134"/>
      <c r="V100" s="134"/>
      <c r="W100" s="134"/>
      <c r="X100" s="134"/>
      <c r="Y100" s="134"/>
      <c r="Z100" s="134"/>
    </row>
    <row r="101" spans="1:26" ht="14">
      <c r="A101" s="134"/>
      <c r="B101" s="377"/>
      <c r="C101" s="469"/>
      <c r="D101" s="447"/>
      <c r="E101" s="453"/>
      <c r="F101" s="603"/>
      <c r="G101" s="189">
        <v>7</v>
      </c>
      <c r="H101" s="189"/>
      <c r="I101" s="444"/>
      <c r="J101" s="587"/>
      <c r="K101" s="427"/>
      <c r="L101" s="589"/>
      <c r="M101" s="432"/>
      <c r="N101" s="304"/>
      <c r="O101" s="134"/>
      <c r="P101" s="134"/>
      <c r="Q101" s="134"/>
      <c r="R101" s="134"/>
      <c r="S101" s="134"/>
      <c r="T101" s="134"/>
      <c r="U101" s="134"/>
      <c r="V101" s="134"/>
      <c r="W101" s="134"/>
      <c r="X101" s="134"/>
      <c r="Y101" s="134"/>
      <c r="Z101" s="134"/>
    </row>
    <row r="102" spans="1:26" ht="14.5" thickBot="1">
      <c r="A102" s="134"/>
      <c r="B102" s="378"/>
      <c r="C102" s="470"/>
      <c r="D102" s="448"/>
      <c r="E102" s="455"/>
      <c r="F102" s="604"/>
      <c r="G102" s="203">
        <v>8</v>
      </c>
      <c r="H102" s="203"/>
      <c r="I102" s="445"/>
      <c r="J102" s="588"/>
      <c r="K102" s="428"/>
      <c r="L102" s="589"/>
      <c r="M102" s="432"/>
      <c r="N102" s="304"/>
      <c r="O102" s="134"/>
      <c r="P102" s="134"/>
      <c r="Q102" s="134"/>
      <c r="R102" s="134"/>
      <c r="S102" s="134"/>
      <c r="T102" s="134"/>
      <c r="U102" s="134"/>
      <c r="V102" s="134"/>
      <c r="W102" s="134"/>
      <c r="X102" s="134"/>
      <c r="Y102" s="134"/>
      <c r="Z102" s="134"/>
    </row>
    <row r="103" spans="1:26" ht="55.5" customHeight="1">
      <c r="A103" s="134"/>
      <c r="B103" s="376" t="str">
        <f>+LEFT(C103,5)</f>
        <v xml:space="preserve">17.6 </v>
      </c>
      <c r="C103" s="575" t="s">
        <v>435</v>
      </c>
      <c r="D103" s="471" t="s">
        <v>436</v>
      </c>
      <c r="E103" s="452" t="s">
        <v>757</v>
      </c>
      <c r="F103" s="602">
        <v>3</v>
      </c>
      <c r="G103" s="187">
        <v>1</v>
      </c>
      <c r="H103" s="225" t="s">
        <v>437</v>
      </c>
      <c r="I103" s="482" t="s">
        <v>821</v>
      </c>
      <c r="J103" s="602">
        <v>3</v>
      </c>
      <c r="K103" s="426" t="str">
        <f>+IF(OR(ISBLANK(F103),ISBLANK(J103)),"",IF(OR(AND(F103=1,J103=1),AND(F103=1,J103=2),AND(F103=1,J103=3)),"Deficiencia de control mayor (diseño y ejecución)",IF(OR(AND(F103=2,J103=2),AND(F103=3,J103=1),AND(F103=3,J103=2),AND(F103=2,J103=1)),"Deficiencia de control (diseño o ejecución)",IF(AND(F103=2,J103=3),"Oportunidad de mejora","Mantenimiento del control"))))</f>
        <v>Mantenimiento del control</v>
      </c>
      <c r="L103" s="589">
        <f>+IF(K103="",312,IF(K103="Deficiencia de control mayor (diseño y ejecución)",320,IF(K103="Deficiencia de control (diseño o ejecución)",340,IF(K103="Oportunidad de mejora",360,380))))</f>
        <v>380</v>
      </c>
      <c r="M103" s="432">
        <v>6.9874000000000001</v>
      </c>
      <c r="N103" s="590">
        <f>+L103+M103</f>
        <v>386.98739999999998</v>
      </c>
      <c r="O103" s="134"/>
      <c r="P103" s="134"/>
      <c r="Q103" s="134"/>
      <c r="R103" s="134"/>
      <c r="S103" s="134"/>
      <c r="T103" s="134"/>
      <c r="U103" s="134"/>
      <c r="V103" s="134"/>
      <c r="W103" s="134"/>
      <c r="X103" s="134"/>
      <c r="Y103" s="134"/>
      <c r="Z103" s="134"/>
    </row>
    <row r="104" spans="1:26" ht="48.75" customHeight="1">
      <c r="A104" s="134"/>
      <c r="B104" s="377"/>
      <c r="C104" s="469"/>
      <c r="D104" s="447"/>
      <c r="E104" s="453"/>
      <c r="F104" s="447"/>
      <c r="G104" s="189">
        <v>2</v>
      </c>
      <c r="H104" s="226" t="s">
        <v>438</v>
      </c>
      <c r="I104" s="453"/>
      <c r="J104" s="447"/>
      <c r="K104" s="427"/>
      <c r="L104" s="589"/>
      <c r="M104" s="432"/>
      <c r="N104" s="304"/>
      <c r="O104" s="134"/>
      <c r="P104" s="134"/>
      <c r="Q104" s="134"/>
      <c r="R104" s="134"/>
      <c r="S104" s="134"/>
      <c r="T104" s="134"/>
      <c r="U104" s="134"/>
      <c r="V104" s="134"/>
      <c r="W104" s="134"/>
      <c r="X104" s="134"/>
      <c r="Y104" s="134"/>
      <c r="Z104" s="134"/>
    </row>
    <row r="105" spans="1:26" ht="60.75" customHeight="1">
      <c r="A105" s="134"/>
      <c r="B105" s="377"/>
      <c r="C105" s="469"/>
      <c r="D105" s="447"/>
      <c r="E105" s="453"/>
      <c r="F105" s="447"/>
      <c r="G105" s="189">
        <v>3</v>
      </c>
      <c r="H105" s="226" t="s">
        <v>409</v>
      </c>
      <c r="I105" s="453"/>
      <c r="J105" s="447"/>
      <c r="K105" s="427"/>
      <c r="L105" s="589"/>
      <c r="M105" s="432"/>
      <c r="N105" s="304"/>
      <c r="O105" s="134"/>
      <c r="P105" s="134"/>
      <c r="Q105" s="134"/>
      <c r="R105" s="134"/>
      <c r="S105" s="134"/>
      <c r="T105" s="134"/>
      <c r="U105" s="134"/>
      <c r="V105" s="134"/>
      <c r="W105" s="134"/>
      <c r="X105" s="134"/>
      <c r="Y105" s="134"/>
      <c r="Z105" s="134"/>
    </row>
    <row r="106" spans="1:26" ht="28">
      <c r="A106" s="134"/>
      <c r="B106" s="377"/>
      <c r="C106" s="469"/>
      <c r="D106" s="447"/>
      <c r="E106" s="453"/>
      <c r="F106" s="447"/>
      <c r="G106" s="189">
        <v>4</v>
      </c>
      <c r="H106" s="239" t="s">
        <v>766</v>
      </c>
      <c r="I106" s="453"/>
      <c r="J106" s="447"/>
      <c r="K106" s="427"/>
      <c r="L106" s="589"/>
      <c r="M106" s="432"/>
      <c r="N106" s="304"/>
      <c r="O106" s="134"/>
      <c r="P106" s="134"/>
      <c r="Q106" s="134"/>
      <c r="R106" s="134"/>
      <c r="S106" s="134"/>
      <c r="T106" s="134"/>
      <c r="U106" s="134"/>
      <c r="V106" s="134"/>
      <c r="W106" s="134"/>
      <c r="X106" s="134"/>
      <c r="Y106" s="134"/>
      <c r="Z106" s="134"/>
    </row>
    <row r="107" spans="1:26" ht="22.5" customHeight="1">
      <c r="A107" s="134"/>
      <c r="B107" s="377"/>
      <c r="C107" s="469"/>
      <c r="D107" s="447"/>
      <c r="E107" s="453"/>
      <c r="F107" s="447"/>
      <c r="G107" s="189">
        <v>5</v>
      </c>
      <c r="H107" s="226"/>
      <c r="I107" s="453"/>
      <c r="J107" s="447"/>
      <c r="K107" s="427"/>
      <c r="L107" s="589"/>
      <c r="M107" s="432"/>
      <c r="N107" s="304"/>
      <c r="O107" s="134"/>
      <c r="P107" s="134"/>
      <c r="Q107" s="134"/>
      <c r="R107" s="134"/>
      <c r="S107" s="134"/>
      <c r="T107" s="134"/>
      <c r="U107" s="134"/>
      <c r="V107" s="134"/>
      <c r="W107" s="134"/>
      <c r="X107" s="134"/>
      <c r="Y107" s="134"/>
      <c r="Z107" s="134"/>
    </row>
    <row r="108" spans="1:26" ht="22.5" customHeight="1">
      <c r="A108" s="134"/>
      <c r="B108" s="377"/>
      <c r="C108" s="469"/>
      <c r="D108" s="447"/>
      <c r="E108" s="453"/>
      <c r="F108" s="447"/>
      <c r="G108" s="189">
        <v>6</v>
      </c>
      <c r="H108" s="226"/>
      <c r="I108" s="453"/>
      <c r="J108" s="447"/>
      <c r="K108" s="427"/>
      <c r="L108" s="589"/>
      <c r="M108" s="432"/>
      <c r="N108" s="304"/>
      <c r="O108" s="134"/>
      <c r="P108" s="134"/>
      <c r="Q108" s="134"/>
      <c r="R108" s="134"/>
      <c r="S108" s="134"/>
      <c r="T108" s="134"/>
      <c r="U108" s="134"/>
      <c r="V108" s="134"/>
      <c r="W108" s="134"/>
      <c r="X108" s="134"/>
      <c r="Y108" s="134"/>
      <c r="Z108" s="134"/>
    </row>
    <row r="109" spans="1:26" ht="22.5" customHeight="1">
      <c r="A109" s="134"/>
      <c r="B109" s="377"/>
      <c r="C109" s="469"/>
      <c r="D109" s="447"/>
      <c r="E109" s="453"/>
      <c r="F109" s="447"/>
      <c r="G109" s="189">
        <v>7</v>
      </c>
      <c r="H109" s="226"/>
      <c r="I109" s="453"/>
      <c r="J109" s="447"/>
      <c r="K109" s="427"/>
      <c r="L109" s="589"/>
      <c r="M109" s="432"/>
      <c r="N109" s="304"/>
      <c r="O109" s="134"/>
      <c r="P109" s="134"/>
      <c r="Q109" s="134"/>
      <c r="R109" s="134"/>
      <c r="S109" s="134"/>
      <c r="T109" s="134"/>
      <c r="U109" s="134"/>
      <c r="V109" s="134"/>
      <c r="W109" s="134"/>
      <c r="X109" s="134"/>
      <c r="Y109" s="134"/>
      <c r="Z109" s="134"/>
    </row>
    <row r="110" spans="1:26" ht="157.5" customHeight="1" thickBot="1">
      <c r="A110" s="134"/>
      <c r="B110" s="378"/>
      <c r="C110" s="470"/>
      <c r="D110" s="448"/>
      <c r="E110" s="455"/>
      <c r="F110" s="448"/>
      <c r="G110" s="203">
        <v>8</v>
      </c>
      <c r="H110" s="234"/>
      <c r="I110" s="455"/>
      <c r="J110" s="448"/>
      <c r="K110" s="428"/>
      <c r="L110" s="589"/>
      <c r="M110" s="432"/>
      <c r="N110" s="304"/>
      <c r="O110" s="134"/>
      <c r="P110" s="134"/>
      <c r="Q110" s="134"/>
      <c r="R110" s="134"/>
      <c r="S110" s="134"/>
      <c r="T110" s="134"/>
      <c r="U110" s="134"/>
      <c r="V110" s="134"/>
      <c r="W110" s="134"/>
      <c r="X110" s="134"/>
      <c r="Y110" s="134"/>
      <c r="Z110" s="134"/>
    </row>
    <row r="111" spans="1:26" ht="42.75" customHeight="1">
      <c r="A111" s="134"/>
      <c r="B111" s="376" t="str">
        <f>+LEFT(C111,5)</f>
        <v xml:space="preserve">17.7 </v>
      </c>
      <c r="C111" s="575" t="s">
        <v>439</v>
      </c>
      <c r="D111" s="471" t="s">
        <v>440</v>
      </c>
      <c r="E111" s="452" t="s">
        <v>692</v>
      </c>
      <c r="F111" s="586">
        <v>3</v>
      </c>
      <c r="G111" s="191">
        <v>1</v>
      </c>
      <c r="H111" s="225" t="s">
        <v>441</v>
      </c>
      <c r="I111" s="449" t="s">
        <v>751</v>
      </c>
      <c r="J111" s="586">
        <v>3</v>
      </c>
      <c r="K111" s="426" t="str">
        <f>+IF(OR(ISBLANK(F111),ISBLANK(J111)),"",IF(OR(AND(F111=1,J111=1),AND(F111=1,J111=2),AND(F111=1,J111=3)),"Deficiencia de control mayor (diseño y ejecución)",IF(OR(AND(F111=2,J111=2),AND(F111=3,J111=1),AND(F111=3,J111=2),AND(F111=2,J111=1)),"Deficiencia de control (diseño o ejecución)",IF(AND(F111=2,J111=3),"Oportunidad de mejora","Mantenimiento del control"))))</f>
        <v>Mantenimiento del control</v>
      </c>
      <c r="L111" s="589">
        <f>+IF(K111="",312,IF(K111="Deficiencia de control mayor (diseño y ejecución)",320,IF(K111="Deficiencia de control (diseño o ejecución)",340,IF(K111="Oportunidad de mejora",360,380))))</f>
        <v>380</v>
      </c>
      <c r="M111" s="432">
        <v>6.9874499999999999</v>
      </c>
      <c r="N111" s="590">
        <f>+L111+M111</f>
        <v>386.98745000000002</v>
      </c>
      <c r="O111" s="134"/>
      <c r="P111" s="134"/>
      <c r="Q111" s="134"/>
      <c r="R111" s="134"/>
      <c r="S111" s="134"/>
      <c r="T111" s="134"/>
      <c r="U111" s="134"/>
      <c r="V111" s="134"/>
      <c r="W111" s="134"/>
      <c r="X111" s="134"/>
      <c r="Y111" s="134"/>
      <c r="Z111" s="134"/>
    </row>
    <row r="112" spans="1:26" ht="35.25" customHeight="1">
      <c r="A112" s="134"/>
      <c r="B112" s="377"/>
      <c r="C112" s="469"/>
      <c r="D112" s="447"/>
      <c r="E112" s="453"/>
      <c r="F112" s="587"/>
      <c r="G112" s="188">
        <v>2</v>
      </c>
      <c r="H112" s="226" t="s">
        <v>442</v>
      </c>
      <c r="I112" s="450"/>
      <c r="J112" s="587"/>
      <c r="K112" s="427"/>
      <c r="L112" s="589"/>
      <c r="M112" s="432"/>
      <c r="N112" s="304"/>
      <c r="O112" s="134"/>
      <c r="P112" s="134"/>
      <c r="Q112" s="134"/>
      <c r="R112" s="134"/>
      <c r="S112" s="134"/>
      <c r="T112" s="134"/>
      <c r="U112" s="134"/>
      <c r="V112" s="134"/>
      <c r="W112" s="134"/>
      <c r="X112" s="134"/>
      <c r="Y112" s="134"/>
      <c r="Z112" s="134"/>
    </row>
    <row r="113" spans="1:26" ht="22.5" customHeight="1">
      <c r="A113" s="134"/>
      <c r="B113" s="377"/>
      <c r="C113" s="469"/>
      <c r="D113" s="447"/>
      <c r="E113" s="453"/>
      <c r="F113" s="587"/>
      <c r="G113" s="188">
        <v>3</v>
      </c>
      <c r="H113" s="228"/>
      <c r="I113" s="450"/>
      <c r="J113" s="587"/>
      <c r="K113" s="427"/>
      <c r="L113" s="589"/>
      <c r="M113" s="432"/>
      <c r="N113" s="304"/>
      <c r="O113" s="134"/>
      <c r="P113" s="134"/>
      <c r="Q113" s="134"/>
      <c r="R113" s="134"/>
      <c r="S113" s="134"/>
      <c r="T113" s="134"/>
      <c r="U113" s="134"/>
      <c r="V113" s="134"/>
      <c r="W113" s="134"/>
      <c r="X113" s="134"/>
      <c r="Y113" s="134"/>
      <c r="Z113" s="134"/>
    </row>
    <row r="114" spans="1:26" ht="22.5" customHeight="1">
      <c r="A114" s="134"/>
      <c r="B114" s="377"/>
      <c r="C114" s="469"/>
      <c r="D114" s="447"/>
      <c r="E114" s="453"/>
      <c r="F114" s="587"/>
      <c r="G114" s="188">
        <v>4</v>
      </c>
      <c r="H114" s="228"/>
      <c r="I114" s="450"/>
      <c r="J114" s="587"/>
      <c r="K114" s="427"/>
      <c r="L114" s="589"/>
      <c r="M114" s="432"/>
      <c r="N114" s="304"/>
      <c r="O114" s="134"/>
      <c r="P114" s="134"/>
      <c r="Q114" s="134"/>
      <c r="R114" s="134"/>
      <c r="S114" s="134"/>
      <c r="T114" s="134"/>
      <c r="U114" s="134"/>
      <c r="V114" s="134"/>
      <c r="W114" s="134"/>
      <c r="X114" s="134"/>
      <c r="Y114" s="134"/>
      <c r="Z114" s="134"/>
    </row>
    <row r="115" spans="1:26" ht="22.5" customHeight="1">
      <c r="A115" s="134"/>
      <c r="B115" s="377"/>
      <c r="C115" s="469"/>
      <c r="D115" s="447"/>
      <c r="E115" s="453"/>
      <c r="F115" s="587"/>
      <c r="G115" s="188">
        <v>5</v>
      </c>
      <c r="H115" s="228"/>
      <c r="I115" s="450"/>
      <c r="J115" s="587"/>
      <c r="K115" s="427"/>
      <c r="L115" s="589"/>
      <c r="M115" s="432"/>
      <c r="N115" s="304"/>
      <c r="O115" s="134"/>
      <c r="P115" s="134"/>
      <c r="Q115" s="134"/>
      <c r="R115" s="134"/>
      <c r="S115" s="134"/>
      <c r="T115" s="134"/>
      <c r="U115" s="134"/>
      <c r="V115" s="134"/>
      <c r="W115" s="134"/>
      <c r="X115" s="134"/>
      <c r="Y115" s="134"/>
      <c r="Z115" s="134"/>
    </row>
    <row r="116" spans="1:26" ht="15" customHeight="1">
      <c r="A116" s="134"/>
      <c r="B116" s="377"/>
      <c r="C116" s="469"/>
      <c r="D116" s="447"/>
      <c r="E116" s="453"/>
      <c r="F116" s="587"/>
      <c r="G116" s="188">
        <v>6</v>
      </c>
      <c r="H116" s="228"/>
      <c r="I116" s="450"/>
      <c r="J116" s="587"/>
      <c r="K116" s="427"/>
      <c r="L116" s="589"/>
      <c r="M116" s="432"/>
      <c r="N116" s="304"/>
      <c r="O116" s="134"/>
      <c r="P116" s="134"/>
      <c r="Q116" s="134"/>
      <c r="R116" s="134"/>
      <c r="S116" s="134"/>
      <c r="T116" s="134"/>
      <c r="U116" s="134"/>
      <c r="V116" s="134"/>
      <c r="W116" s="134"/>
      <c r="X116" s="134"/>
      <c r="Y116" s="134"/>
      <c r="Z116" s="134"/>
    </row>
    <row r="117" spans="1:26" ht="11.25" customHeight="1">
      <c r="A117" s="134"/>
      <c r="B117" s="377"/>
      <c r="C117" s="469"/>
      <c r="D117" s="447"/>
      <c r="E117" s="453"/>
      <c r="F117" s="587"/>
      <c r="G117" s="188">
        <v>7</v>
      </c>
      <c r="H117" s="228"/>
      <c r="I117" s="450"/>
      <c r="J117" s="587"/>
      <c r="K117" s="427"/>
      <c r="L117" s="589"/>
      <c r="M117" s="432"/>
      <c r="N117" s="304"/>
      <c r="O117" s="134"/>
      <c r="P117" s="134"/>
      <c r="Q117" s="134"/>
      <c r="R117" s="134"/>
      <c r="S117" s="134"/>
      <c r="T117" s="134"/>
      <c r="U117" s="134"/>
      <c r="V117" s="134"/>
      <c r="W117" s="134"/>
      <c r="X117" s="134"/>
      <c r="Y117" s="134"/>
      <c r="Z117" s="134"/>
    </row>
    <row r="118" spans="1:26" ht="65.25" customHeight="1" thickBot="1">
      <c r="A118" s="134"/>
      <c r="B118" s="378"/>
      <c r="C118" s="470"/>
      <c r="D118" s="448"/>
      <c r="E118" s="455"/>
      <c r="F118" s="588"/>
      <c r="G118" s="190">
        <v>8</v>
      </c>
      <c r="H118" s="229"/>
      <c r="I118" s="450"/>
      <c r="J118" s="588"/>
      <c r="K118" s="428"/>
      <c r="L118" s="589"/>
      <c r="M118" s="432"/>
      <c r="N118" s="304"/>
      <c r="O118" s="134"/>
      <c r="P118" s="134"/>
      <c r="Q118" s="134"/>
      <c r="R118" s="134"/>
      <c r="S118" s="134"/>
      <c r="T118" s="134"/>
      <c r="U118" s="134"/>
      <c r="V118" s="134"/>
      <c r="W118" s="134"/>
      <c r="X118" s="134"/>
      <c r="Y118" s="134"/>
      <c r="Z118" s="134"/>
    </row>
    <row r="119" spans="1:26" ht="53.25" customHeight="1">
      <c r="A119" s="134"/>
      <c r="B119" s="376" t="str">
        <f>+LEFT(C119,5)</f>
        <v xml:space="preserve">17.8 </v>
      </c>
      <c r="C119" s="575" t="s">
        <v>443</v>
      </c>
      <c r="D119" s="471" t="s">
        <v>440</v>
      </c>
      <c r="E119" s="452" t="s">
        <v>444</v>
      </c>
      <c r="F119" s="446">
        <v>3</v>
      </c>
      <c r="G119" s="186">
        <v>1</v>
      </c>
      <c r="H119" s="256" t="s">
        <v>445</v>
      </c>
      <c r="I119" s="452" t="s">
        <v>446</v>
      </c>
      <c r="J119" s="586">
        <v>3</v>
      </c>
      <c r="K119" s="426" t="str">
        <f>+IF(OR(ISBLANK(F119),ISBLANK(J119)),"",IF(OR(AND(F119=1,J119=1),AND(F119=1,J119=2),AND(F119=1,J119=3)),"Deficiencia de control mayor (diseño y ejecución)",IF(OR(AND(F119=2,J119=2),AND(F119=3,J119=1),AND(F119=3,J119=2),AND(F119=2,J119=1)),"Deficiencia de control (diseño o ejecución)",IF(AND(F119=2,J119=3),"Oportunidad de mejora","Mantenimiento del control"))))</f>
        <v>Mantenimiento del control</v>
      </c>
      <c r="L119" s="589">
        <f>+IF(K119="",312,IF(K119="Deficiencia de control mayor (diseño y ejecución)",320,IF(K119="Deficiencia de control (diseño o ejecución)",340,IF(K119="Oportunidad de mejora",360,380))))</f>
        <v>380</v>
      </c>
      <c r="M119" s="432">
        <v>6.9874559999999999</v>
      </c>
      <c r="N119" s="590">
        <f>+L119+M119</f>
        <v>386.98745600000001</v>
      </c>
      <c r="O119" s="134"/>
      <c r="P119" s="134"/>
      <c r="Q119" s="134"/>
      <c r="R119" s="134"/>
      <c r="S119" s="134"/>
      <c r="T119" s="134"/>
      <c r="U119" s="134"/>
      <c r="V119" s="134"/>
      <c r="W119" s="134"/>
      <c r="X119" s="134"/>
      <c r="Y119" s="134"/>
      <c r="Z119" s="134"/>
    </row>
    <row r="120" spans="1:26" ht="52.5" customHeight="1">
      <c r="A120" s="134"/>
      <c r="B120" s="377"/>
      <c r="C120" s="469"/>
      <c r="D120" s="447"/>
      <c r="E120" s="453"/>
      <c r="F120" s="447"/>
      <c r="G120" s="188">
        <v>2</v>
      </c>
      <c r="H120" s="226" t="s">
        <v>447</v>
      </c>
      <c r="I120" s="453"/>
      <c r="J120" s="587"/>
      <c r="K120" s="427"/>
      <c r="L120" s="589"/>
      <c r="M120" s="432"/>
      <c r="N120" s="304"/>
      <c r="O120" s="134"/>
      <c r="P120" s="134"/>
      <c r="Q120" s="134"/>
      <c r="R120" s="134"/>
      <c r="S120" s="134"/>
      <c r="T120" s="134"/>
      <c r="U120" s="134"/>
      <c r="V120" s="134"/>
      <c r="W120" s="134"/>
      <c r="X120" s="134"/>
      <c r="Y120" s="134"/>
      <c r="Z120" s="134"/>
    </row>
    <row r="121" spans="1:26" ht="41.25" customHeight="1">
      <c r="A121" s="134"/>
      <c r="B121" s="377"/>
      <c r="C121" s="469"/>
      <c r="D121" s="447"/>
      <c r="E121" s="453"/>
      <c r="F121" s="447"/>
      <c r="G121" s="188">
        <v>3</v>
      </c>
      <c r="H121" s="226" t="s">
        <v>448</v>
      </c>
      <c r="I121" s="453"/>
      <c r="J121" s="587"/>
      <c r="K121" s="427"/>
      <c r="L121" s="589"/>
      <c r="M121" s="432"/>
      <c r="N121" s="304"/>
      <c r="O121" s="134"/>
      <c r="P121" s="134"/>
      <c r="Q121" s="134"/>
      <c r="R121" s="134"/>
      <c r="S121" s="134"/>
      <c r="T121" s="134"/>
      <c r="U121" s="134"/>
      <c r="V121" s="134"/>
      <c r="W121" s="134"/>
      <c r="X121" s="134"/>
      <c r="Y121" s="134"/>
      <c r="Z121" s="134"/>
    </row>
    <row r="122" spans="1:26" ht="22.5" customHeight="1">
      <c r="A122" s="134"/>
      <c r="B122" s="377"/>
      <c r="C122" s="469"/>
      <c r="D122" s="447"/>
      <c r="E122" s="453"/>
      <c r="F122" s="447"/>
      <c r="G122" s="188">
        <v>4</v>
      </c>
      <c r="H122" s="257"/>
      <c r="I122" s="453"/>
      <c r="J122" s="587"/>
      <c r="K122" s="427"/>
      <c r="L122" s="589"/>
      <c r="M122" s="432"/>
      <c r="N122" s="304"/>
      <c r="O122" s="134"/>
      <c r="P122" s="134"/>
      <c r="Q122" s="134"/>
      <c r="R122" s="134"/>
      <c r="S122" s="134"/>
      <c r="T122" s="134"/>
      <c r="U122" s="134"/>
      <c r="V122" s="134"/>
      <c r="W122" s="134"/>
      <c r="X122" s="134"/>
      <c r="Y122" s="134"/>
      <c r="Z122" s="134"/>
    </row>
    <row r="123" spans="1:26" ht="22.5" customHeight="1">
      <c r="A123" s="134"/>
      <c r="B123" s="377"/>
      <c r="C123" s="469"/>
      <c r="D123" s="447"/>
      <c r="E123" s="453"/>
      <c r="F123" s="447"/>
      <c r="G123" s="188">
        <v>5</v>
      </c>
      <c r="H123" s="228"/>
      <c r="I123" s="453"/>
      <c r="J123" s="587"/>
      <c r="K123" s="427"/>
      <c r="L123" s="589"/>
      <c r="M123" s="432"/>
      <c r="N123" s="304"/>
      <c r="O123" s="134"/>
      <c r="P123" s="134"/>
      <c r="Q123" s="134"/>
      <c r="R123" s="134"/>
      <c r="S123" s="134"/>
      <c r="T123" s="134"/>
      <c r="U123" s="134"/>
      <c r="V123" s="134"/>
      <c r="W123" s="134"/>
      <c r="X123" s="134"/>
      <c r="Y123" s="134"/>
      <c r="Z123" s="134"/>
    </row>
    <row r="124" spans="1:26" ht="22.5" customHeight="1">
      <c r="A124" s="134"/>
      <c r="B124" s="377"/>
      <c r="C124" s="469"/>
      <c r="D124" s="447"/>
      <c r="E124" s="453"/>
      <c r="F124" s="447"/>
      <c r="G124" s="188">
        <v>6</v>
      </c>
      <c r="H124" s="228"/>
      <c r="I124" s="453"/>
      <c r="J124" s="587"/>
      <c r="K124" s="427"/>
      <c r="L124" s="589"/>
      <c r="M124" s="432"/>
      <c r="N124" s="304"/>
      <c r="O124" s="134"/>
      <c r="P124" s="134"/>
      <c r="Q124" s="134"/>
      <c r="R124" s="134"/>
      <c r="S124" s="134"/>
      <c r="T124" s="134"/>
      <c r="U124" s="134"/>
      <c r="V124" s="134"/>
      <c r="W124" s="134"/>
      <c r="X124" s="134"/>
      <c r="Y124" s="134"/>
      <c r="Z124" s="134"/>
    </row>
    <row r="125" spans="1:26" ht="22.5" customHeight="1">
      <c r="A125" s="134"/>
      <c r="B125" s="377"/>
      <c r="C125" s="469"/>
      <c r="D125" s="447"/>
      <c r="E125" s="453"/>
      <c r="F125" s="447"/>
      <c r="G125" s="188">
        <v>7</v>
      </c>
      <c r="H125" s="228"/>
      <c r="I125" s="453"/>
      <c r="J125" s="587"/>
      <c r="K125" s="427"/>
      <c r="L125" s="589"/>
      <c r="M125" s="432"/>
      <c r="N125" s="304"/>
      <c r="O125" s="134"/>
      <c r="P125" s="134"/>
      <c r="Q125" s="134"/>
      <c r="R125" s="134"/>
      <c r="S125" s="134"/>
      <c r="T125" s="134"/>
      <c r="U125" s="134"/>
      <c r="V125" s="134"/>
      <c r="W125" s="134"/>
      <c r="X125" s="134"/>
      <c r="Y125" s="134"/>
      <c r="Z125" s="134"/>
    </row>
    <row r="126" spans="1:26" ht="22.5" customHeight="1" thickBot="1">
      <c r="A126" s="134"/>
      <c r="B126" s="378"/>
      <c r="C126" s="470"/>
      <c r="D126" s="448"/>
      <c r="E126" s="455"/>
      <c r="F126" s="448"/>
      <c r="G126" s="190">
        <v>8</v>
      </c>
      <c r="H126" s="229"/>
      <c r="I126" s="455"/>
      <c r="J126" s="588"/>
      <c r="K126" s="428"/>
      <c r="L126" s="589"/>
      <c r="M126" s="432"/>
      <c r="N126" s="304"/>
      <c r="O126" s="134"/>
      <c r="P126" s="134"/>
      <c r="Q126" s="134"/>
      <c r="R126" s="134"/>
      <c r="S126" s="134"/>
      <c r="T126" s="134"/>
      <c r="U126" s="134"/>
      <c r="V126" s="134"/>
      <c r="W126" s="134"/>
      <c r="X126" s="134"/>
      <c r="Y126" s="134"/>
      <c r="Z126" s="134"/>
    </row>
    <row r="127" spans="1:26" ht="36.75" customHeight="1">
      <c r="A127" s="134"/>
      <c r="B127" s="376" t="str">
        <f>+LEFT(C127,5)</f>
        <v xml:space="preserve">17.9 </v>
      </c>
      <c r="C127" s="575" t="s">
        <v>449</v>
      </c>
      <c r="D127" s="471" t="s">
        <v>440</v>
      </c>
      <c r="E127" s="452" t="s">
        <v>450</v>
      </c>
      <c r="F127" s="446">
        <v>3</v>
      </c>
      <c r="G127" s="191">
        <v>1</v>
      </c>
      <c r="H127" s="258" t="s">
        <v>451</v>
      </c>
      <c r="I127" s="452" t="s">
        <v>452</v>
      </c>
      <c r="J127" s="586">
        <v>3</v>
      </c>
      <c r="K127" s="426" t="str">
        <f>+IF(OR(ISBLANK(F127),ISBLANK(J127)),"",IF(OR(AND(F127=1,J127=1),AND(F127=1,J127=2),AND(F127=1,J127=3)),"Deficiencia de control mayor (diseño y ejecución)",IF(OR(AND(F127=2,J127=2),AND(F127=3,J127=1),AND(F127=3,J127=2),AND(F127=2,J127=1)),"Deficiencia de control (diseño o ejecución)",IF(AND(F127=2,J127=3),"Oportunidad de mejora","Mantenimiento del control"))))</f>
        <v>Mantenimiento del control</v>
      </c>
      <c r="L127" s="589">
        <f>+IF(K127="",312,IF(K127="Deficiencia de control mayor (diseño y ejecución)",320,IF(K127="Deficiencia de control (diseño o ejecución)",340,IF(K127="Oportunidad de mejora",360,380))))</f>
        <v>380</v>
      </c>
      <c r="M127" s="432">
        <v>7.0122999999999998</v>
      </c>
      <c r="N127" s="590">
        <f>+L127+M127</f>
        <v>387.01229999999998</v>
      </c>
      <c r="O127" s="134"/>
      <c r="P127" s="134"/>
      <c r="Q127" s="134"/>
      <c r="R127" s="134"/>
      <c r="S127" s="134"/>
      <c r="T127" s="134"/>
      <c r="U127" s="134"/>
      <c r="V127" s="134"/>
      <c r="W127" s="134"/>
      <c r="X127" s="134"/>
      <c r="Y127" s="134"/>
      <c r="Z127" s="134"/>
    </row>
    <row r="128" spans="1:26" ht="61.5" customHeight="1">
      <c r="A128" s="134"/>
      <c r="B128" s="377"/>
      <c r="C128" s="469"/>
      <c r="D128" s="447"/>
      <c r="E128" s="453"/>
      <c r="F128" s="447"/>
      <c r="G128" s="188">
        <v>2</v>
      </c>
      <c r="H128" s="226" t="s">
        <v>453</v>
      </c>
      <c r="I128" s="453"/>
      <c r="J128" s="587"/>
      <c r="K128" s="427"/>
      <c r="L128" s="589"/>
      <c r="M128" s="432"/>
      <c r="N128" s="304"/>
      <c r="O128" s="134"/>
      <c r="P128" s="134"/>
      <c r="Q128" s="134"/>
      <c r="R128" s="134"/>
      <c r="S128" s="134"/>
      <c r="T128" s="134"/>
      <c r="U128" s="134"/>
      <c r="V128" s="134"/>
      <c r="W128" s="134"/>
      <c r="X128" s="134"/>
      <c r="Y128" s="134"/>
      <c r="Z128" s="134"/>
    </row>
    <row r="129" spans="1:26" ht="45" customHeight="1">
      <c r="A129" s="134"/>
      <c r="B129" s="377"/>
      <c r="C129" s="469"/>
      <c r="D129" s="447"/>
      <c r="E129" s="453"/>
      <c r="F129" s="447"/>
      <c r="G129" s="188">
        <v>3</v>
      </c>
      <c r="H129" s="226" t="s">
        <v>454</v>
      </c>
      <c r="I129" s="453"/>
      <c r="J129" s="587"/>
      <c r="K129" s="427"/>
      <c r="L129" s="589"/>
      <c r="M129" s="432"/>
      <c r="N129" s="304"/>
      <c r="O129" s="134"/>
      <c r="P129" s="134"/>
      <c r="Q129" s="134"/>
      <c r="R129" s="134"/>
      <c r="S129" s="134"/>
      <c r="T129" s="134"/>
      <c r="U129" s="134"/>
      <c r="V129" s="134"/>
      <c r="W129" s="134"/>
      <c r="X129" s="134"/>
      <c r="Y129" s="134"/>
      <c r="Z129" s="134"/>
    </row>
    <row r="130" spans="1:26" ht="22.5" customHeight="1">
      <c r="A130" s="134"/>
      <c r="B130" s="377"/>
      <c r="C130" s="469"/>
      <c r="D130" s="447"/>
      <c r="E130" s="453"/>
      <c r="F130" s="447"/>
      <c r="G130" s="188">
        <v>4</v>
      </c>
      <c r="H130" s="228"/>
      <c r="I130" s="453"/>
      <c r="J130" s="587"/>
      <c r="K130" s="427"/>
      <c r="L130" s="589"/>
      <c r="M130" s="432"/>
      <c r="N130" s="304"/>
      <c r="O130" s="134"/>
      <c r="P130" s="134"/>
      <c r="Q130" s="134"/>
      <c r="R130" s="134"/>
      <c r="S130" s="134"/>
      <c r="T130" s="134"/>
      <c r="U130" s="134"/>
      <c r="V130" s="134"/>
      <c r="W130" s="134"/>
      <c r="X130" s="134"/>
      <c r="Y130" s="134"/>
      <c r="Z130" s="134"/>
    </row>
    <row r="131" spans="1:26" ht="22.5" customHeight="1">
      <c r="A131" s="134"/>
      <c r="B131" s="377"/>
      <c r="C131" s="469"/>
      <c r="D131" s="447"/>
      <c r="E131" s="453"/>
      <c r="F131" s="447"/>
      <c r="G131" s="188">
        <v>5</v>
      </c>
      <c r="H131" s="228"/>
      <c r="I131" s="453"/>
      <c r="J131" s="587"/>
      <c r="K131" s="427"/>
      <c r="L131" s="589"/>
      <c r="M131" s="432"/>
      <c r="N131" s="304"/>
      <c r="O131" s="134"/>
      <c r="P131" s="134"/>
      <c r="Q131" s="134"/>
      <c r="R131" s="134"/>
      <c r="S131" s="134"/>
      <c r="T131" s="134"/>
      <c r="U131" s="134"/>
      <c r="V131" s="134"/>
      <c r="W131" s="134"/>
      <c r="X131" s="134"/>
      <c r="Y131" s="134"/>
      <c r="Z131" s="134"/>
    </row>
    <row r="132" spans="1:26" ht="22.5" customHeight="1">
      <c r="A132" s="134"/>
      <c r="B132" s="377"/>
      <c r="C132" s="469"/>
      <c r="D132" s="447"/>
      <c r="E132" s="453"/>
      <c r="F132" s="447"/>
      <c r="G132" s="188">
        <v>6</v>
      </c>
      <c r="H132" s="228"/>
      <c r="I132" s="453"/>
      <c r="J132" s="587"/>
      <c r="K132" s="427"/>
      <c r="L132" s="589"/>
      <c r="M132" s="432"/>
      <c r="N132" s="304"/>
      <c r="O132" s="134"/>
      <c r="P132" s="134"/>
      <c r="Q132" s="134"/>
      <c r="R132" s="134"/>
      <c r="S132" s="134"/>
      <c r="T132" s="134"/>
      <c r="U132" s="134"/>
      <c r="V132" s="134"/>
      <c r="W132" s="134"/>
      <c r="X132" s="134"/>
      <c r="Y132" s="134"/>
      <c r="Z132" s="134"/>
    </row>
    <row r="133" spans="1:26" ht="22.5" customHeight="1">
      <c r="A133" s="134"/>
      <c r="B133" s="377"/>
      <c r="C133" s="469"/>
      <c r="D133" s="447"/>
      <c r="E133" s="453"/>
      <c r="F133" s="447"/>
      <c r="G133" s="188">
        <v>7</v>
      </c>
      <c r="H133" s="228"/>
      <c r="I133" s="453"/>
      <c r="J133" s="587"/>
      <c r="K133" s="427"/>
      <c r="L133" s="589"/>
      <c r="M133" s="432"/>
      <c r="N133" s="304"/>
      <c r="O133" s="134"/>
      <c r="P133" s="134"/>
      <c r="Q133" s="134"/>
      <c r="R133" s="134"/>
      <c r="S133" s="134"/>
      <c r="T133" s="134"/>
      <c r="U133" s="134"/>
      <c r="V133" s="134"/>
      <c r="W133" s="134"/>
      <c r="X133" s="134"/>
      <c r="Y133" s="134"/>
      <c r="Z133" s="134"/>
    </row>
    <row r="134" spans="1:26" ht="22.5" customHeight="1" thickBot="1">
      <c r="A134" s="134"/>
      <c r="B134" s="378"/>
      <c r="C134" s="470"/>
      <c r="D134" s="448"/>
      <c r="E134" s="455"/>
      <c r="F134" s="448"/>
      <c r="G134" s="190">
        <v>8</v>
      </c>
      <c r="H134" s="229"/>
      <c r="I134" s="455"/>
      <c r="J134" s="588"/>
      <c r="K134" s="428"/>
      <c r="L134" s="589"/>
      <c r="M134" s="432"/>
      <c r="N134" s="304"/>
      <c r="O134" s="134"/>
      <c r="P134" s="134"/>
      <c r="Q134" s="134"/>
      <c r="R134" s="134"/>
      <c r="S134" s="134"/>
      <c r="T134" s="134"/>
      <c r="U134" s="134"/>
      <c r="V134" s="134"/>
      <c r="W134" s="134"/>
      <c r="X134" s="134"/>
      <c r="Y134" s="134"/>
      <c r="Z134" s="134"/>
    </row>
    <row r="135" spans="1:26" ht="22.5" customHeight="1">
      <c r="A135" s="134"/>
      <c r="B135" s="134"/>
      <c r="C135" s="134"/>
      <c r="D135" s="134"/>
      <c r="E135" s="134"/>
      <c r="F135" s="134"/>
      <c r="G135" s="134"/>
      <c r="H135" s="134"/>
      <c r="I135" s="134"/>
      <c r="J135" s="134"/>
      <c r="K135" s="134"/>
      <c r="L135" s="41"/>
      <c r="M135" s="41"/>
      <c r="N135" s="54"/>
      <c r="O135" s="134"/>
      <c r="P135" s="134"/>
      <c r="Q135" s="134"/>
      <c r="R135" s="134"/>
      <c r="S135" s="134"/>
      <c r="T135" s="134"/>
      <c r="U135" s="134"/>
      <c r="V135" s="134"/>
      <c r="W135" s="134"/>
      <c r="X135" s="134"/>
      <c r="Y135" s="134"/>
      <c r="Z135" s="134"/>
    </row>
    <row r="136" spans="1:26" ht="22.5" customHeight="1">
      <c r="A136" s="134"/>
      <c r="B136" s="134"/>
      <c r="C136" s="134"/>
      <c r="D136" s="134"/>
      <c r="E136" s="134"/>
      <c r="F136" s="134"/>
      <c r="G136" s="134"/>
      <c r="H136" s="134"/>
      <c r="I136" s="134"/>
      <c r="J136" s="134"/>
      <c r="K136" s="134"/>
      <c r="L136" s="41"/>
      <c r="M136" s="41"/>
      <c r="N136" s="54"/>
      <c r="O136" s="134"/>
      <c r="P136" s="134"/>
      <c r="Q136" s="134"/>
      <c r="R136" s="134"/>
      <c r="S136" s="134"/>
      <c r="T136" s="134"/>
      <c r="U136" s="134"/>
      <c r="V136" s="134"/>
      <c r="W136" s="134"/>
      <c r="X136" s="134"/>
      <c r="Y136" s="134"/>
      <c r="Z136" s="134"/>
    </row>
    <row r="137" spans="1:26" ht="22.5" customHeight="1">
      <c r="A137" s="134"/>
      <c r="B137" s="134"/>
      <c r="C137" s="134"/>
      <c r="D137" s="134"/>
      <c r="E137" s="134"/>
      <c r="F137" s="134"/>
      <c r="G137" s="134"/>
      <c r="H137" s="134"/>
      <c r="I137" s="134"/>
      <c r="J137" s="134"/>
      <c r="K137" s="134"/>
      <c r="L137" s="41"/>
      <c r="M137" s="41"/>
      <c r="N137" s="54"/>
      <c r="O137" s="134"/>
      <c r="P137" s="134"/>
      <c r="Q137" s="134"/>
      <c r="R137" s="134"/>
      <c r="S137" s="134"/>
      <c r="T137" s="134"/>
      <c r="U137" s="134"/>
      <c r="V137" s="134"/>
      <c r="W137" s="134"/>
      <c r="X137" s="134"/>
      <c r="Y137" s="134"/>
      <c r="Z137" s="134"/>
    </row>
    <row r="138" spans="1:26" ht="22.5" customHeight="1">
      <c r="A138" s="134"/>
      <c r="B138" s="134"/>
      <c r="C138" s="134"/>
      <c r="D138" s="134"/>
      <c r="E138" s="134"/>
      <c r="F138" s="134"/>
      <c r="G138" s="134"/>
      <c r="H138" s="134"/>
      <c r="I138" s="134"/>
      <c r="J138" s="134"/>
      <c r="K138" s="134"/>
      <c r="L138" s="41"/>
      <c r="M138" s="41"/>
      <c r="N138" s="54"/>
      <c r="O138" s="134"/>
      <c r="P138" s="134"/>
      <c r="Q138" s="134"/>
      <c r="R138" s="134"/>
      <c r="S138" s="134"/>
      <c r="T138" s="134"/>
      <c r="U138" s="134"/>
      <c r="V138" s="134"/>
      <c r="W138" s="134"/>
      <c r="X138" s="134"/>
      <c r="Y138" s="134"/>
      <c r="Z138" s="134"/>
    </row>
    <row r="139" spans="1:26" ht="22.5" customHeight="1">
      <c r="A139" s="134"/>
      <c r="B139" s="134"/>
      <c r="C139" s="134"/>
      <c r="D139" s="134"/>
      <c r="E139" s="134"/>
      <c r="F139" s="134"/>
      <c r="G139" s="134"/>
      <c r="H139" s="134"/>
      <c r="I139" s="134"/>
      <c r="J139" s="134"/>
      <c r="K139" s="134"/>
      <c r="L139" s="41"/>
      <c r="M139" s="41"/>
      <c r="N139" s="54"/>
      <c r="O139" s="134"/>
      <c r="P139" s="134"/>
      <c r="Q139" s="134"/>
      <c r="R139" s="134"/>
      <c r="S139" s="134"/>
      <c r="T139" s="134"/>
      <c r="U139" s="134"/>
      <c r="V139" s="134"/>
      <c r="W139" s="134"/>
      <c r="X139" s="134"/>
      <c r="Y139" s="134"/>
      <c r="Z139" s="134"/>
    </row>
    <row r="140" spans="1:26" ht="22.5" customHeight="1">
      <c r="A140" s="134"/>
      <c r="B140" s="134"/>
      <c r="C140" s="134"/>
      <c r="D140" s="134"/>
      <c r="E140" s="134"/>
      <c r="F140" s="134"/>
      <c r="G140" s="134"/>
      <c r="H140" s="134"/>
      <c r="I140" s="134"/>
      <c r="J140" s="134"/>
      <c r="K140" s="134"/>
      <c r="L140" s="41"/>
      <c r="M140" s="41"/>
      <c r="N140" s="54"/>
      <c r="O140" s="134"/>
      <c r="P140" s="134"/>
      <c r="Q140" s="134"/>
      <c r="R140" s="134"/>
      <c r="S140" s="134"/>
      <c r="T140" s="134"/>
      <c r="U140" s="134"/>
      <c r="V140" s="134"/>
      <c r="W140" s="134"/>
      <c r="X140" s="134"/>
      <c r="Y140" s="134"/>
      <c r="Z140" s="134"/>
    </row>
    <row r="141" spans="1:26" ht="22.5" customHeight="1">
      <c r="A141" s="134"/>
      <c r="B141" s="134"/>
      <c r="C141" s="134"/>
      <c r="D141" s="134"/>
      <c r="E141" s="134"/>
      <c r="F141" s="134"/>
      <c r="G141" s="134"/>
      <c r="H141" s="134"/>
      <c r="I141" s="134"/>
      <c r="J141" s="134"/>
      <c r="K141" s="134"/>
      <c r="L141" s="41"/>
      <c r="M141" s="41"/>
      <c r="N141" s="54"/>
      <c r="O141" s="134"/>
      <c r="P141" s="134"/>
      <c r="Q141" s="134"/>
      <c r="R141" s="134"/>
      <c r="S141" s="134"/>
      <c r="T141" s="134"/>
      <c r="U141" s="134"/>
      <c r="V141" s="134"/>
      <c r="W141" s="134"/>
      <c r="X141" s="134"/>
      <c r="Y141" s="134"/>
      <c r="Z141" s="134"/>
    </row>
    <row r="142" spans="1:26" ht="22.5" customHeight="1">
      <c r="A142" s="134"/>
      <c r="B142" s="134"/>
      <c r="C142" s="134"/>
      <c r="D142" s="134"/>
      <c r="E142" s="134"/>
      <c r="F142" s="134"/>
      <c r="G142" s="134"/>
      <c r="H142" s="134"/>
      <c r="I142" s="134"/>
      <c r="J142" s="134"/>
      <c r="K142" s="134"/>
      <c r="L142" s="41"/>
      <c r="M142" s="41"/>
      <c r="N142" s="54"/>
      <c r="O142" s="134"/>
      <c r="P142" s="134"/>
      <c r="Q142" s="134"/>
      <c r="R142" s="134"/>
      <c r="S142" s="134"/>
      <c r="T142" s="134"/>
      <c r="U142" s="134"/>
      <c r="V142" s="134"/>
      <c r="W142" s="134"/>
      <c r="X142" s="134"/>
      <c r="Y142" s="134"/>
      <c r="Z142" s="134"/>
    </row>
    <row r="143" spans="1:26" ht="22.5" customHeight="1">
      <c r="A143" s="134"/>
      <c r="B143" s="134"/>
      <c r="C143" s="134"/>
      <c r="D143" s="134"/>
      <c r="E143" s="134"/>
      <c r="F143" s="134"/>
      <c r="G143" s="134"/>
      <c r="H143" s="134"/>
      <c r="I143" s="134"/>
      <c r="J143" s="134"/>
      <c r="K143" s="134"/>
      <c r="L143" s="41"/>
      <c r="M143" s="41"/>
      <c r="N143" s="54"/>
      <c r="O143" s="134"/>
      <c r="P143" s="134"/>
      <c r="Q143" s="134"/>
      <c r="R143" s="134"/>
      <c r="S143" s="134"/>
      <c r="T143" s="134"/>
      <c r="U143" s="134"/>
      <c r="V143" s="134"/>
      <c r="W143" s="134"/>
      <c r="X143" s="134"/>
      <c r="Y143" s="134"/>
      <c r="Z143" s="134"/>
    </row>
    <row r="144" spans="1:26" ht="22.5" customHeight="1">
      <c r="A144" s="134"/>
      <c r="B144" s="134"/>
      <c r="C144" s="134"/>
      <c r="D144" s="134"/>
      <c r="E144" s="134"/>
      <c r="F144" s="134"/>
      <c r="G144" s="134"/>
      <c r="H144" s="134"/>
      <c r="I144" s="134"/>
      <c r="J144" s="134"/>
      <c r="K144" s="134"/>
      <c r="L144" s="41"/>
      <c r="M144" s="41"/>
      <c r="N144" s="54"/>
      <c r="O144" s="134"/>
      <c r="P144" s="134"/>
      <c r="Q144" s="134"/>
      <c r="R144" s="134"/>
      <c r="S144" s="134"/>
      <c r="T144" s="134"/>
      <c r="U144" s="134"/>
      <c r="V144" s="134"/>
      <c r="W144" s="134"/>
      <c r="X144" s="134"/>
      <c r="Y144" s="134"/>
      <c r="Z144" s="134"/>
    </row>
    <row r="145" spans="1:26" ht="22.5" customHeight="1">
      <c r="A145" s="134"/>
      <c r="B145" s="134"/>
      <c r="C145" s="134"/>
      <c r="D145" s="134"/>
      <c r="E145" s="134"/>
      <c r="F145" s="134"/>
      <c r="G145" s="134"/>
      <c r="H145" s="134"/>
      <c r="I145" s="134"/>
      <c r="J145" s="134"/>
      <c r="K145" s="134"/>
      <c r="L145" s="41"/>
      <c r="M145" s="41"/>
      <c r="N145" s="54"/>
      <c r="O145" s="134"/>
      <c r="P145" s="134"/>
      <c r="Q145" s="134"/>
      <c r="R145" s="134"/>
      <c r="S145" s="134"/>
      <c r="T145" s="134"/>
      <c r="U145" s="134"/>
      <c r="V145" s="134"/>
      <c r="W145" s="134"/>
      <c r="X145" s="134"/>
      <c r="Y145" s="134"/>
      <c r="Z145" s="134"/>
    </row>
    <row r="146" spans="1:26" ht="22.5" customHeight="1">
      <c r="A146" s="134"/>
      <c r="B146" s="134"/>
      <c r="C146" s="134"/>
      <c r="D146" s="134"/>
      <c r="E146" s="134"/>
      <c r="F146" s="134"/>
      <c r="G146" s="134"/>
      <c r="H146" s="134"/>
      <c r="I146" s="134"/>
      <c r="J146" s="134"/>
      <c r="K146" s="134"/>
      <c r="L146" s="41"/>
      <c r="M146" s="41"/>
      <c r="N146" s="54"/>
      <c r="O146" s="134"/>
      <c r="P146" s="134"/>
      <c r="Q146" s="134"/>
      <c r="R146" s="134"/>
      <c r="S146" s="134"/>
      <c r="T146" s="134"/>
      <c r="U146" s="134"/>
      <c r="V146" s="134"/>
      <c r="W146" s="134"/>
      <c r="X146" s="134"/>
      <c r="Y146" s="134"/>
      <c r="Z146" s="134"/>
    </row>
    <row r="147" spans="1:26" ht="22.5" customHeight="1">
      <c r="A147" s="134"/>
      <c r="B147" s="134"/>
      <c r="C147" s="134"/>
      <c r="D147" s="134"/>
      <c r="E147" s="134"/>
      <c r="F147" s="134"/>
      <c r="G147" s="134"/>
      <c r="H147" s="134"/>
      <c r="I147" s="134"/>
      <c r="J147" s="134"/>
      <c r="K147" s="134"/>
      <c r="L147" s="41"/>
      <c r="M147" s="41"/>
      <c r="N147" s="54"/>
      <c r="O147" s="134"/>
      <c r="P147" s="134"/>
      <c r="Q147" s="134"/>
      <c r="R147" s="134"/>
      <c r="S147" s="134"/>
      <c r="T147" s="134"/>
      <c r="U147" s="134"/>
      <c r="V147" s="134"/>
      <c r="W147" s="134"/>
      <c r="X147" s="134"/>
      <c r="Y147" s="134"/>
      <c r="Z147" s="134"/>
    </row>
    <row r="148" spans="1:26" ht="22.5" customHeight="1">
      <c r="A148" s="134"/>
      <c r="B148" s="134"/>
      <c r="C148" s="134"/>
      <c r="D148" s="134"/>
      <c r="E148" s="134"/>
      <c r="F148" s="134"/>
      <c r="G148" s="134"/>
      <c r="H148" s="134"/>
      <c r="I148" s="134"/>
      <c r="J148" s="134"/>
      <c r="K148" s="134"/>
      <c r="L148" s="41"/>
      <c r="M148" s="41"/>
      <c r="N148" s="54"/>
      <c r="O148" s="134"/>
      <c r="P148" s="134"/>
      <c r="Q148" s="134"/>
      <c r="R148" s="134"/>
      <c r="S148" s="134"/>
      <c r="T148" s="134"/>
      <c r="U148" s="134"/>
      <c r="V148" s="134"/>
      <c r="W148" s="134"/>
      <c r="X148" s="134"/>
      <c r="Y148" s="134"/>
      <c r="Z148" s="134"/>
    </row>
    <row r="149" spans="1:26" ht="22.5" customHeight="1">
      <c r="A149" s="134"/>
      <c r="B149" s="134"/>
      <c r="C149" s="134"/>
      <c r="D149" s="134"/>
      <c r="E149" s="134"/>
      <c r="F149" s="134"/>
      <c r="G149" s="134"/>
      <c r="H149" s="134"/>
      <c r="I149" s="134"/>
      <c r="J149" s="134"/>
      <c r="K149" s="134"/>
      <c r="L149" s="41"/>
      <c r="M149" s="41"/>
      <c r="N149" s="54"/>
      <c r="O149" s="134"/>
      <c r="P149" s="134"/>
      <c r="Q149" s="134"/>
      <c r="R149" s="134"/>
      <c r="S149" s="134"/>
      <c r="T149" s="134"/>
      <c r="U149" s="134"/>
      <c r="V149" s="134"/>
      <c r="W149" s="134"/>
      <c r="X149" s="134"/>
      <c r="Y149" s="134"/>
      <c r="Z149" s="134"/>
    </row>
    <row r="150" spans="1:26" ht="22.5" customHeight="1">
      <c r="A150" s="134"/>
      <c r="B150" s="134"/>
      <c r="C150" s="134"/>
      <c r="D150" s="134"/>
      <c r="E150" s="134"/>
      <c r="F150" s="134"/>
      <c r="G150" s="134"/>
      <c r="H150" s="134"/>
      <c r="I150" s="134"/>
      <c r="J150" s="134"/>
      <c r="K150" s="134"/>
      <c r="L150" s="41"/>
      <c r="M150" s="41"/>
      <c r="N150" s="54"/>
      <c r="O150" s="134"/>
      <c r="P150" s="134"/>
      <c r="Q150" s="134"/>
      <c r="R150" s="134"/>
      <c r="S150" s="134"/>
      <c r="T150" s="134"/>
      <c r="U150" s="134"/>
      <c r="V150" s="134"/>
      <c r="W150" s="134"/>
      <c r="X150" s="134"/>
      <c r="Y150" s="134"/>
      <c r="Z150" s="134"/>
    </row>
    <row r="151" spans="1:26" ht="22.5" customHeight="1">
      <c r="A151" s="134"/>
      <c r="B151" s="134"/>
      <c r="C151" s="134"/>
      <c r="D151" s="134"/>
      <c r="E151" s="134"/>
      <c r="F151" s="134"/>
      <c r="G151" s="134"/>
      <c r="H151" s="134"/>
      <c r="I151" s="134"/>
      <c r="J151" s="134"/>
      <c r="K151" s="134"/>
      <c r="L151" s="41"/>
      <c r="M151" s="41"/>
      <c r="N151" s="54"/>
      <c r="O151" s="134"/>
      <c r="P151" s="134"/>
      <c r="Q151" s="134"/>
      <c r="R151" s="134"/>
      <c r="S151" s="134"/>
      <c r="T151" s="134"/>
      <c r="U151" s="134"/>
      <c r="V151" s="134"/>
      <c r="W151" s="134"/>
      <c r="X151" s="134"/>
      <c r="Y151" s="134"/>
      <c r="Z151" s="134"/>
    </row>
    <row r="152" spans="1:26" ht="22.5" customHeight="1">
      <c r="A152" s="134"/>
      <c r="B152" s="134"/>
      <c r="C152" s="134"/>
      <c r="D152" s="134"/>
      <c r="E152" s="134"/>
      <c r="F152" s="134"/>
      <c r="G152" s="134"/>
      <c r="H152" s="134"/>
      <c r="I152" s="134"/>
      <c r="J152" s="134"/>
      <c r="K152" s="134"/>
      <c r="L152" s="41"/>
      <c r="M152" s="41"/>
      <c r="N152" s="54"/>
      <c r="O152" s="134"/>
      <c r="P152" s="134"/>
      <c r="Q152" s="134"/>
      <c r="R152" s="134"/>
      <c r="S152" s="134"/>
      <c r="T152" s="134"/>
      <c r="U152" s="134"/>
      <c r="V152" s="134"/>
      <c r="W152" s="134"/>
      <c r="X152" s="134"/>
      <c r="Y152" s="134"/>
      <c r="Z152" s="134"/>
    </row>
    <row r="153" spans="1:26" ht="22.5" customHeight="1">
      <c r="A153" s="134"/>
      <c r="B153" s="134"/>
      <c r="C153" s="134"/>
      <c r="D153" s="134"/>
      <c r="E153" s="134"/>
      <c r="F153" s="134"/>
      <c r="G153" s="134"/>
      <c r="H153" s="134"/>
      <c r="I153" s="134"/>
      <c r="J153" s="134"/>
      <c r="K153" s="134"/>
      <c r="L153" s="41"/>
      <c r="M153" s="41"/>
      <c r="N153" s="54"/>
      <c r="O153" s="134"/>
      <c r="P153" s="134"/>
      <c r="Q153" s="134"/>
      <c r="R153" s="134"/>
      <c r="S153" s="134"/>
      <c r="T153" s="134"/>
      <c r="U153" s="134"/>
      <c r="V153" s="134"/>
      <c r="W153" s="134"/>
      <c r="X153" s="134"/>
      <c r="Y153" s="134"/>
      <c r="Z153" s="134"/>
    </row>
    <row r="154" spans="1:26" ht="22.5" customHeight="1">
      <c r="A154" s="134"/>
      <c r="B154" s="134"/>
      <c r="C154" s="134"/>
      <c r="D154" s="134"/>
      <c r="E154" s="134"/>
      <c r="F154" s="134"/>
      <c r="G154" s="134"/>
      <c r="H154" s="134"/>
      <c r="I154" s="134"/>
      <c r="J154" s="134"/>
      <c r="K154" s="134"/>
      <c r="L154" s="41"/>
      <c r="M154" s="41"/>
      <c r="N154" s="54"/>
      <c r="O154" s="134"/>
      <c r="P154" s="134"/>
      <c r="Q154" s="134"/>
      <c r="R154" s="134"/>
      <c r="S154" s="134"/>
      <c r="T154" s="134"/>
      <c r="U154" s="134"/>
      <c r="V154" s="134"/>
      <c r="W154" s="134"/>
      <c r="X154" s="134"/>
      <c r="Y154" s="134"/>
      <c r="Z154" s="134"/>
    </row>
    <row r="155" spans="1:26" ht="22.5" customHeight="1">
      <c r="A155" s="134"/>
      <c r="B155" s="134"/>
      <c r="C155" s="134"/>
      <c r="D155" s="134"/>
      <c r="E155" s="134"/>
      <c r="F155" s="134"/>
      <c r="G155" s="134"/>
      <c r="H155" s="134"/>
      <c r="I155" s="134"/>
      <c r="J155" s="134"/>
      <c r="K155" s="134"/>
      <c r="L155" s="41"/>
      <c r="M155" s="41"/>
      <c r="N155" s="54"/>
      <c r="O155" s="134"/>
      <c r="P155" s="134"/>
      <c r="Q155" s="134"/>
      <c r="R155" s="134"/>
      <c r="S155" s="134"/>
      <c r="T155" s="134"/>
      <c r="U155" s="134"/>
      <c r="V155" s="134"/>
      <c r="W155" s="134"/>
      <c r="X155" s="134"/>
      <c r="Y155" s="134"/>
      <c r="Z155" s="134"/>
    </row>
    <row r="156" spans="1:26" ht="22.5" customHeight="1">
      <c r="A156" s="134"/>
      <c r="B156" s="134"/>
      <c r="C156" s="134"/>
      <c r="D156" s="134"/>
      <c r="E156" s="134"/>
      <c r="F156" s="134"/>
      <c r="G156" s="134"/>
      <c r="H156" s="134"/>
      <c r="I156" s="134"/>
      <c r="J156" s="134"/>
      <c r="K156" s="134"/>
      <c r="L156" s="41"/>
      <c r="M156" s="41"/>
      <c r="N156" s="54"/>
      <c r="O156" s="134"/>
      <c r="P156" s="134"/>
      <c r="Q156" s="134"/>
      <c r="R156" s="134"/>
      <c r="S156" s="134"/>
      <c r="T156" s="134"/>
      <c r="U156" s="134"/>
      <c r="V156" s="134"/>
      <c r="W156" s="134"/>
      <c r="X156" s="134"/>
      <c r="Y156" s="134"/>
      <c r="Z156" s="134"/>
    </row>
    <row r="157" spans="1:26" ht="22.5" customHeight="1">
      <c r="A157" s="134"/>
      <c r="B157" s="134"/>
      <c r="C157" s="134"/>
      <c r="D157" s="134"/>
      <c r="E157" s="134"/>
      <c r="F157" s="134"/>
      <c r="G157" s="134"/>
      <c r="H157" s="134"/>
      <c r="I157" s="134"/>
      <c r="J157" s="134"/>
      <c r="K157" s="134"/>
      <c r="L157" s="41"/>
      <c r="M157" s="41"/>
      <c r="N157" s="54"/>
      <c r="O157" s="134"/>
      <c r="P157" s="134"/>
      <c r="Q157" s="134"/>
      <c r="R157" s="134"/>
      <c r="S157" s="134"/>
      <c r="T157" s="134"/>
      <c r="U157" s="134"/>
      <c r="V157" s="134"/>
      <c r="W157" s="134"/>
      <c r="X157" s="134"/>
      <c r="Y157" s="134"/>
      <c r="Z157" s="134"/>
    </row>
    <row r="158" spans="1:26" ht="22.5" customHeight="1">
      <c r="A158" s="134"/>
      <c r="B158" s="134"/>
      <c r="C158" s="134"/>
      <c r="D158" s="134"/>
      <c r="E158" s="134"/>
      <c r="F158" s="134"/>
      <c r="G158" s="134"/>
      <c r="H158" s="134"/>
      <c r="I158" s="134"/>
      <c r="J158" s="134"/>
      <c r="K158" s="134"/>
      <c r="L158" s="41"/>
      <c r="M158" s="41"/>
      <c r="N158" s="54"/>
      <c r="O158" s="134"/>
      <c r="P158" s="134"/>
      <c r="Q158" s="134"/>
      <c r="R158" s="134"/>
      <c r="S158" s="134"/>
      <c r="T158" s="134"/>
      <c r="U158" s="134"/>
      <c r="V158" s="134"/>
      <c r="W158" s="134"/>
      <c r="X158" s="134"/>
      <c r="Y158" s="134"/>
      <c r="Z158" s="134"/>
    </row>
    <row r="159" spans="1:26" ht="22.5" customHeight="1">
      <c r="A159" s="134"/>
      <c r="B159" s="134"/>
      <c r="C159" s="134"/>
      <c r="D159" s="134"/>
      <c r="E159" s="134"/>
      <c r="F159" s="134"/>
      <c r="G159" s="134"/>
      <c r="H159" s="134"/>
      <c r="I159" s="134"/>
      <c r="J159" s="134"/>
      <c r="K159" s="134"/>
      <c r="L159" s="41"/>
      <c r="M159" s="41"/>
      <c r="N159" s="54"/>
      <c r="O159" s="134"/>
      <c r="P159" s="134"/>
      <c r="Q159" s="134"/>
      <c r="R159" s="134"/>
      <c r="S159" s="134"/>
      <c r="T159" s="134"/>
      <c r="U159" s="134"/>
      <c r="V159" s="134"/>
      <c r="W159" s="134"/>
      <c r="X159" s="134"/>
      <c r="Y159" s="134"/>
      <c r="Z159" s="134"/>
    </row>
    <row r="160" spans="1:26" ht="22.5" customHeight="1">
      <c r="A160" s="134"/>
      <c r="B160" s="134"/>
      <c r="C160" s="134"/>
      <c r="D160" s="134"/>
      <c r="E160" s="134"/>
      <c r="F160" s="134"/>
      <c r="G160" s="134"/>
      <c r="H160" s="134"/>
      <c r="I160" s="134"/>
      <c r="J160" s="134"/>
      <c r="K160" s="134"/>
      <c r="L160" s="41"/>
      <c r="M160" s="41"/>
      <c r="N160" s="54"/>
      <c r="O160" s="134"/>
      <c r="P160" s="134"/>
      <c r="Q160" s="134"/>
      <c r="R160" s="134"/>
      <c r="S160" s="134"/>
      <c r="T160" s="134"/>
      <c r="U160" s="134"/>
      <c r="V160" s="134"/>
      <c r="W160" s="134"/>
      <c r="X160" s="134"/>
      <c r="Y160" s="134"/>
      <c r="Z160" s="134"/>
    </row>
    <row r="161" spans="1:26" ht="22.5" customHeight="1">
      <c r="A161" s="134"/>
      <c r="B161" s="134"/>
      <c r="C161" s="134"/>
      <c r="D161" s="134"/>
      <c r="E161" s="134"/>
      <c r="F161" s="134"/>
      <c r="G161" s="134"/>
      <c r="H161" s="134"/>
      <c r="I161" s="134"/>
      <c r="J161" s="134"/>
      <c r="K161" s="134"/>
      <c r="L161" s="41"/>
      <c r="M161" s="41"/>
      <c r="N161" s="54"/>
      <c r="O161" s="134"/>
      <c r="P161" s="134"/>
      <c r="Q161" s="134"/>
      <c r="R161" s="134"/>
      <c r="S161" s="134"/>
      <c r="T161" s="134"/>
      <c r="U161" s="134"/>
      <c r="V161" s="134"/>
      <c r="W161" s="134"/>
      <c r="X161" s="134"/>
      <c r="Y161" s="134"/>
      <c r="Z161" s="134"/>
    </row>
    <row r="162" spans="1:26" ht="22.5" customHeight="1">
      <c r="A162" s="134"/>
      <c r="B162" s="134"/>
      <c r="C162" s="134"/>
      <c r="D162" s="134"/>
      <c r="E162" s="134"/>
      <c r="F162" s="134"/>
      <c r="G162" s="134"/>
      <c r="H162" s="134"/>
      <c r="I162" s="134"/>
      <c r="J162" s="134"/>
      <c r="K162" s="134"/>
      <c r="L162" s="41"/>
      <c r="M162" s="41"/>
      <c r="N162" s="54"/>
      <c r="O162" s="134"/>
      <c r="P162" s="134"/>
      <c r="Q162" s="134"/>
      <c r="R162" s="134"/>
      <c r="S162" s="134"/>
      <c r="T162" s="134"/>
      <c r="U162" s="134"/>
      <c r="V162" s="134"/>
      <c r="W162" s="134"/>
      <c r="X162" s="134"/>
      <c r="Y162" s="134"/>
      <c r="Z162" s="134"/>
    </row>
    <row r="163" spans="1:26" ht="22.5" customHeight="1">
      <c r="A163" s="134"/>
      <c r="B163" s="134"/>
      <c r="C163" s="134"/>
      <c r="D163" s="134"/>
      <c r="E163" s="134"/>
      <c r="F163" s="134"/>
      <c r="G163" s="134"/>
      <c r="H163" s="134"/>
      <c r="I163" s="134"/>
      <c r="J163" s="134"/>
      <c r="K163" s="134"/>
      <c r="L163" s="41"/>
      <c r="M163" s="41"/>
      <c r="N163" s="54"/>
      <c r="O163" s="134"/>
      <c r="P163" s="134"/>
      <c r="Q163" s="134"/>
      <c r="R163" s="134"/>
      <c r="S163" s="134"/>
      <c r="T163" s="134"/>
      <c r="U163" s="134"/>
      <c r="V163" s="134"/>
      <c r="W163" s="134"/>
      <c r="X163" s="134"/>
      <c r="Y163" s="134"/>
      <c r="Z163" s="134"/>
    </row>
    <row r="164" spans="1:26" ht="22.5" customHeight="1">
      <c r="A164" s="134"/>
      <c r="B164" s="134"/>
      <c r="C164" s="134"/>
      <c r="D164" s="134"/>
      <c r="E164" s="134"/>
      <c r="F164" s="134"/>
      <c r="G164" s="134"/>
      <c r="H164" s="134"/>
      <c r="I164" s="134"/>
      <c r="J164" s="134"/>
      <c r="K164" s="134"/>
      <c r="L164" s="41"/>
      <c r="M164" s="41"/>
      <c r="N164" s="54"/>
      <c r="O164" s="134"/>
      <c r="P164" s="134"/>
      <c r="Q164" s="134"/>
      <c r="R164" s="134"/>
      <c r="S164" s="134"/>
      <c r="T164" s="134"/>
      <c r="U164" s="134"/>
      <c r="V164" s="134"/>
      <c r="W164" s="134"/>
      <c r="X164" s="134"/>
      <c r="Y164" s="134"/>
      <c r="Z164" s="134"/>
    </row>
    <row r="165" spans="1:26" ht="22.5" customHeight="1">
      <c r="A165" s="134"/>
      <c r="B165" s="134"/>
      <c r="C165" s="134"/>
      <c r="D165" s="134"/>
      <c r="E165" s="134"/>
      <c r="F165" s="134"/>
      <c r="G165" s="134"/>
      <c r="H165" s="134"/>
      <c r="I165" s="134"/>
      <c r="J165" s="134"/>
      <c r="K165" s="134"/>
      <c r="L165" s="41"/>
      <c r="M165" s="41"/>
      <c r="N165" s="54"/>
      <c r="O165" s="134"/>
      <c r="P165" s="134"/>
      <c r="Q165" s="134"/>
      <c r="R165" s="134"/>
      <c r="S165" s="134"/>
      <c r="T165" s="134"/>
      <c r="U165" s="134"/>
      <c r="V165" s="134"/>
      <c r="W165" s="134"/>
      <c r="X165" s="134"/>
      <c r="Y165" s="134"/>
      <c r="Z165" s="134"/>
    </row>
    <row r="166" spans="1:26" ht="22.5" customHeight="1">
      <c r="A166" s="134"/>
      <c r="B166" s="134"/>
      <c r="C166" s="134"/>
      <c r="D166" s="134"/>
      <c r="E166" s="134"/>
      <c r="F166" s="134"/>
      <c r="G166" s="134"/>
      <c r="H166" s="134"/>
      <c r="I166" s="134"/>
      <c r="J166" s="134"/>
      <c r="K166" s="134"/>
      <c r="L166" s="41"/>
      <c r="M166" s="41"/>
      <c r="N166" s="54"/>
      <c r="O166" s="134"/>
      <c r="P166" s="134"/>
      <c r="Q166" s="134"/>
      <c r="R166" s="134"/>
      <c r="S166" s="134"/>
      <c r="T166" s="134"/>
      <c r="U166" s="134"/>
      <c r="V166" s="134"/>
      <c r="W166" s="134"/>
      <c r="X166" s="134"/>
      <c r="Y166" s="134"/>
      <c r="Z166" s="134"/>
    </row>
    <row r="167" spans="1:26" ht="22.5" customHeight="1">
      <c r="A167" s="134"/>
      <c r="B167" s="134"/>
      <c r="C167" s="134"/>
      <c r="D167" s="134"/>
      <c r="E167" s="134"/>
      <c r="F167" s="134"/>
      <c r="G167" s="134"/>
      <c r="H167" s="134"/>
      <c r="I167" s="134"/>
      <c r="J167" s="134"/>
      <c r="K167" s="134"/>
      <c r="L167" s="41"/>
      <c r="M167" s="41"/>
      <c r="N167" s="54"/>
      <c r="O167" s="134"/>
      <c r="P167" s="134"/>
      <c r="Q167" s="134"/>
      <c r="R167" s="134"/>
      <c r="S167" s="134"/>
      <c r="T167" s="134"/>
      <c r="U167" s="134"/>
      <c r="V167" s="134"/>
      <c r="W167" s="134"/>
      <c r="X167" s="134"/>
      <c r="Y167" s="134"/>
      <c r="Z167" s="134"/>
    </row>
    <row r="168" spans="1:26" ht="22.5" customHeight="1">
      <c r="A168" s="134"/>
      <c r="B168" s="134"/>
      <c r="C168" s="134"/>
      <c r="D168" s="134"/>
      <c r="E168" s="134"/>
      <c r="F168" s="134"/>
      <c r="G168" s="134"/>
      <c r="H168" s="134"/>
      <c r="I168" s="134"/>
      <c r="J168" s="134"/>
      <c r="K168" s="134"/>
      <c r="L168" s="41"/>
      <c r="M168" s="41"/>
      <c r="N168" s="54"/>
      <c r="O168" s="134"/>
      <c r="P168" s="134"/>
      <c r="Q168" s="134"/>
      <c r="R168" s="134"/>
      <c r="S168" s="134"/>
      <c r="T168" s="134"/>
      <c r="U168" s="134"/>
      <c r="V168" s="134"/>
      <c r="W168" s="134"/>
      <c r="X168" s="134"/>
      <c r="Y168" s="134"/>
      <c r="Z168" s="134"/>
    </row>
    <row r="169" spans="1:26" ht="22.5" customHeight="1">
      <c r="A169" s="134"/>
      <c r="B169" s="134"/>
      <c r="C169" s="134"/>
      <c r="D169" s="134"/>
      <c r="E169" s="134"/>
      <c r="F169" s="134"/>
      <c r="G169" s="134"/>
      <c r="H169" s="134"/>
      <c r="I169" s="134"/>
      <c r="J169" s="134"/>
      <c r="K169" s="134"/>
      <c r="L169" s="41"/>
      <c r="M169" s="41"/>
      <c r="N169" s="54"/>
      <c r="O169" s="134"/>
      <c r="P169" s="134"/>
      <c r="Q169" s="134"/>
      <c r="R169" s="134"/>
      <c r="S169" s="134"/>
      <c r="T169" s="134"/>
      <c r="U169" s="134"/>
      <c r="V169" s="134"/>
      <c r="W169" s="134"/>
      <c r="X169" s="134"/>
      <c r="Y169" s="134"/>
      <c r="Z169" s="134"/>
    </row>
    <row r="170" spans="1:26" ht="22.5" customHeight="1">
      <c r="A170" s="134"/>
      <c r="B170" s="134"/>
      <c r="C170" s="134"/>
      <c r="D170" s="134"/>
      <c r="E170" s="134"/>
      <c r="F170" s="134"/>
      <c r="G170" s="134"/>
      <c r="H170" s="134"/>
      <c r="I170" s="134"/>
      <c r="J170" s="134"/>
      <c r="K170" s="134"/>
      <c r="L170" s="41"/>
      <c r="M170" s="41"/>
      <c r="N170" s="54"/>
      <c r="O170" s="134"/>
      <c r="P170" s="134"/>
      <c r="Q170" s="134"/>
      <c r="R170" s="134"/>
      <c r="S170" s="134"/>
      <c r="T170" s="134"/>
      <c r="U170" s="134"/>
      <c r="V170" s="134"/>
      <c r="W170" s="134"/>
      <c r="X170" s="134"/>
      <c r="Y170" s="134"/>
      <c r="Z170" s="134"/>
    </row>
    <row r="171" spans="1:26" ht="22.5" customHeight="1">
      <c r="A171" s="134"/>
      <c r="B171" s="134"/>
      <c r="C171" s="134"/>
      <c r="D171" s="134"/>
      <c r="E171" s="134"/>
      <c r="F171" s="134"/>
      <c r="G171" s="134"/>
      <c r="H171" s="134"/>
      <c r="I171" s="134"/>
      <c r="J171" s="134"/>
      <c r="K171" s="134"/>
      <c r="L171" s="41"/>
      <c r="M171" s="41"/>
      <c r="N171" s="54"/>
      <c r="O171" s="134"/>
      <c r="P171" s="134"/>
      <c r="Q171" s="134"/>
      <c r="R171" s="134"/>
      <c r="S171" s="134"/>
      <c r="T171" s="134"/>
      <c r="U171" s="134"/>
      <c r="V171" s="134"/>
      <c r="W171" s="134"/>
      <c r="X171" s="134"/>
      <c r="Y171" s="134"/>
      <c r="Z171" s="134"/>
    </row>
    <row r="172" spans="1:26" ht="22.5" customHeight="1">
      <c r="A172" s="134"/>
      <c r="B172" s="134"/>
      <c r="C172" s="134"/>
      <c r="D172" s="134"/>
      <c r="E172" s="134"/>
      <c r="F172" s="134"/>
      <c r="G172" s="134"/>
      <c r="H172" s="134"/>
      <c r="I172" s="134"/>
      <c r="J172" s="134"/>
      <c r="K172" s="134"/>
      <c r="L172" s="41"/>
      <c r="M172" s="41"/>
      <c r="N172" s="54"/>
      <c r="O172" s="134"/>
      <c r="P172" s="134"/>
      <c r="Q172" s="134"/>
      <c r="R172" s="134"/>
      <c r="S172" s="134"/>
      <c r="T172" s="134"/>
      <c r="U172" s="134"/>
      <c r="V172" s="134"/>
      <c r="W172" s="134"/>
      <c r="X172" s="134"/>
      <c r="Y172" s="134"/>
      <c r="Z172" s="134"/>
    </row>
    <row r="173" spans="1:26" ht="22.5" customHeight="1">
      <c r="A173" s="134"/>
      <c r="B173" s="134"/>
      <c r="C173" s="134"/>
      <c r="D173" s="134"/>
      <c r="E173" s="134"/>
      <c r="F173" s="134"/>
      <c r="G173" s="134"/>
      <c r="H173" s="134"/>
      <c r="I173" s="134"/>
      <c r="J173" s="134"/>
      <c r="K173" s="134"/>
      <c r="L173" s="41"/>
      <c r="M173" s="41"/>
      <c r="N173" s="54"/>
      <c r="O173" s="134"/>
      <c r="P173" s="134"/>
      <c r="Q173" s="134"/>
      <c r="R173" s="134"/>
      <c r="S173" s="134"/>
      <c r="T173" s="134"/>
      <c r="U173" s="134"/>
      <c r="V173" s="134"/>
      <c r="W173" s="134"/>
      <c r="X173" s="134"/>
      <c r="Y173" s="134"/>
      <c r="Z173" s="134"/>
    </row>
    <row r="174" spans="1:26" ht="22.5" customHeight="1">
      <c r="A174" s="134"/>
      <c r="B174" s="134"/>
      <c r="C174" s="134"/>
      <c r="D174" s="134"/>
      <c r="E174" s="134"/>
      <c r="F174" s="134"/>
      <c r="G174" s="134"/>
      <c r="H174" s="134"/>
      <c r="I174" s="134"/>
      <c r="J174" s="134"/>
      <c r="K174" s="134"/>
      <c r="L174" s="41"/>
      <c r="M174" s="41"/>
      <c r="N174" s="54"/>
      <c r="O174" s="134"/>
      <c r="P174" s="134"/>
      <c r="Q174" s="134"/>
      <c r="R174" s="134"/>
      <c r="S174" s="134"/>
      <c r="T174" s="134"/>
      <c r="U174" s="134"/>
      <c r="V174" s="134"/>
      <c r="W174" s="134"/>
      <c r="X174" s="134"/>
      <c r="Y174" s="134"/>
      <c r="Z174" s="134"/>
    </row>
    <row r="175" spans="1:26" ht="22.5" customHeight="1">
      <c r="A175" s="134"/>
      <c r="B175" s="134"/>
      <c r="C175" s="134"/>
      <c r="D175" s="134"/>
      <c r="E175" s="134"/>
      <c r="F175" s="134"/>
      <c r="G175" s="134"/>
      <c r="H175" s="134"/>
      <c r="I175" s="134"/>
      <c r="J175" s="134"/>
      <c r="K175" s="134"/>
      <c r="L175" s="41"/>
      <c r="M175" s="41"/>
      <c r="N175" s="54"/>
      <c r="O175" s="134"/>
      <c r="P175" s="134"/>
      <c r="Q175" s="134"/>
      <c r="R175" s="134"/>
      <c r="S175" s="134"/>
      <c r="T175" s="134"/>
      <c r="U175" s="134"/>
      <c r="V175" s="134"/>
      <c r="W175" s="134"/>
      <c r="X175" s="134"/>
      <c r="Y175" s="134"/>
      <c r="Z175" s="134"/>
    </row>
    <row r="176" spans="1:26" ht="22.5" customHeight="1">
      <c r="A176" s="134"/>
      <c r="B176" s="134"/>
      <c r="C176" s="134"/>
      <c r="D176" s="134"/>
      <c r="E176" s="134"/>
      <c r="F176" s="134"/>
      <c r="G176" s="134"/>
      <c r="H176" s="134"/>
      <c r="I176" s="134"/>
      <c r="J176" s="134"/>
      <c r="K176" s="134"/>
      <c r="L176" s="41"/>
      <c r="M176" s="41"/>
      <c r="N176" s="54"/>
      <c r="O176" s="134"/>
      <c r="P176" s="134"/>
      <c r="Q176" s="134"/>
      <c r="R176" s="134"/>
      <c r="S176" s="134"/>
      <c r="T176" s="134"/>
      <c r="U176" s="134"/>
      <c r="V176" s="134"/>
      <c r="W176" s="134"/>
      <c r="X176" s="134"/>
      <c r="Y176" s="134"/>
      <c r="Z176" s="134"/>
    </row>
    <row r="177" spans="1:26" ht="22.5" customHeight="1">
      <c r="A177" s="134"/>
      <c r="B177" s="134"/>
      <c r="C177" s="134"/>
      <c r="D177" s="134"/>
      <c r="E177" s="134"/>
      <c r="F177" s="134"/>
      <c r="G177" s="134"/>
      <c r="H177" s="134"/>
      <c r="I177" s="134"/>
      <c r="J177" s="134"/>
      <c r="K177" s="134"/>
      <c r="L177" s="41"/>
      <c r="M177" s="41"/>
      <c r="N177" s="54"/>
      <c r="O177" s="134"/>
      <c r="P177" s="134"/>
      <c r="Q177" s="134"/>
      <c r="R177" s="134"/>
      <c r="S177" s="134"/>
      <c r="T177" s="134"/>
      <c r="U177" s="134"/>
      <c r="V177" s="134"/>
      <c r="W177" s="134"/>
      <c r="X177" s="134"/>
      <c r="Y177" s="134"/>
      <c r="Z177" s="134"/>
    </row>
    <row r="178" spans="1:26" ht="22.5" customHeight="1">
      <c r="A178" s="134"/>
      <c r="B178" s="134"/>
      <c r="C178" s="134"/>
      <c r="D178" s="134"/>
      <c r="E178" s="134"/>
      <c r="F178" s="134"/>
      <c r="G178" s="134"/>
      <c r="H178" s="134"/>
      <c r="I178" s="134"/>
      <c r="J178" s="134"/>
      <c r="K178" s="134"/>
      <c r="L178" s="41"/>
      <c r="M178" s="41"/>
      <c r="N178" s="54"/>
      <c r="O178" s="134"/>
      <c r="P178" s="134"/>
      <c r="Q178" s="134"/>
      <c r="R178" s="134"/>
      <c r="S178" s="134"/>
      <c r="T178" s="134"/>
      <c r="U178" s="134"/>
      <c r="V178" s="134"/>
      <c r="W178" s="134"/>
      <c r="X178" s="134"/>
      <c r="Y178" s="134"/>
      <c r="Z178" s="134"/>
    </row>
    <row r="179" spans="1:26" ht="22.5" customHeight="1">
      <c r="A179" s="134"/>
      <c r="B179" s="134"/>
      <c r="C179" s="134"/>
      <c r="D179" s="134"/>
      <c r="E179" s="134"/>
      <c r="F179" s="134"/>
      <c r="G179" s="134"/>
      <c r="H179" s="134"/>
      <c r="I179" s="134"/>
      <c r="J179" s="134"/>
      <c r="K179" s="134"/>
      <c r="L179" s="41"/>
      <c r="M179" s="41"/>
      <c r="N179" s="54"/>
      <c r="O179" s="134"/>
      <c r="P179" s="134"/>
      <c r="Q179" s="134"/>
      <c r="R179" s="134"/>
      <c r="S179" s="134"/>
      <c r="T179" s="134"/>
      <c r="U179" s="134"/>
      <c r="V179" s="134"/>
      <c r="W179" s="134"/>
      <c r="X179" s="134"/>
      <c r="Y179" s="134"/>
      <c r="Z179" s="134"/>
    </row>
    <row r="180" spans="1:26" ht="22.5" customHeight="1">
      <c r="A180" s="134"/>
      <c r="B180" s="134"/>
      <c r="C180" s="134"/>
      <c r="D180" s="134"/>
      <c r="E180" s="134"/>
      <c r="F180" s="134"/>
      <c r="G180" s="134"/>
      <c r="H180" s="134"/>
      <c r="I180" s="134"/>
      <c r="J180" s="134"/>
      <c r="K180" s="134"/>
      <c r="L180" s="41"/>
      <c r="M180" s="41"/>
      <c r="N180" s="54"/>
      <c r="O180" s="134"/>
      <c r="P180" s="134"/>
      <c r="Q180" s="134"/>
      <c r="R180" s="134"/>
      <c r="S180" s="134"/>
      <c r="T180" s="134"/>
      <c r="U180" s="134"/>
      <c r="V180" s="134"/>
      <c r="W180" s="134"/>
      <c r="X180" s="134"/>
      <c r="Y180" s="134"/>
      <c r="Z180" s="134"/>
    </row>
    <row r="181" spans="1:26" ht="22.5" customHeight="1">
      <c r="A181" s="134"/>
      <c r="B181" s="134"/>
      <c r="C181" s="134"/>
      <c r="D181" s="134"/>
      <c r="E181" s="134"/>
      <c r="F181" s="134"/>
      <c r="G181" s="134"/>
      <c r="H181" s="134"/>
      <c r="I181" s="134"/>
      <c r="J181" s="134"/>
      <c r="K181" s="134"/>
      <c r="L181" s="41"/>
      <c r="M181" s="41"/>
      <c r="N181" s="54"/>
      <c r="O181" s="134"/>
      <c r="P181" s="134"/>
      <c r="Q181" s="134"/>
      <c r="R181" s="134"/>
      <c r="S181" s="134"/>
      <c r="T181" s="134"/>
      <c r="U181" s="134"/>
      <c r="V181" s="134"/>
      <c r="W181" s="134"/>
      <c r="X181" s="134"/>
      <c r="Y181" s="134"/>
      <c r="Z181" s="134"/>
    </row>
    <row r="182" spans="1:26" ht="22.5" customHeight="1">
      <c r="A182" s="134"/>
      <c r="B182" s="134"/>
      <c r="C182" s="134"/>
      <c r="D182" s="134"/>
      <c r="E182" s="134"/>
      <c r="F182" s="134"/>
      <c r="G182" s="134"/>
      <c r="H182" s="134"/>
      <c r="I182" s="134"/>
      <c r="J182" s="134"/>
      <c r="K182" s="134"/>
      <c r="L182" s="41"/>
      <c r="M182" s="41"/>
      <c r="N182" s="54"/>
      <c r="O182" s="134"/>
      <c r="P182" s="134"/>
      <c r="Q182" s="134"/>
      <c r="R182" s="134"/>
      <c r="S182" s="134"/>
      <c r="T182" s="134"/>
      <c r="U182" s="134"/>
      <c r="V182" s="134"/>
      <c r="W182" s="134"/>
      <c r="X182" s="134"/>
      <c r="Y182" s="134"/>
      <c r="Z182" s="134"/>
    </row>
    <row r="183" spans="1:26" ht="22.5" customHeight="1">
      <c r="A183" s="134"/>
      <c r="B183" s="134"/>
      <c r="C183" s="134"/>
      <c r="D183" s="134"/>
      <c r="E183" s="134"/>
      <c r="F183" s="134"/>
      <c r="G183" s="134"/>
      <c r="H183" s="134"/>
      <c r="I183" s="134"/>
      <c r="J183" s="134"/>
      <c r="K183" s="134"/>
      <c r="L183" s="41"/>
      <c r="M183" s="41"/>
      <c r="N183" s="54"/>
      <c r="O183" s="134"/>
      <c r="P183" s="134"/>
      <c r="Q183" s="134"/>
      <c r="R183" s="134"/>
      <c r="S183" s="134"/>
      <c r="T183" s="134"/>
      <c r="U183" s="134"/>
      <c r="V183" s="134"/>
      <c r="W183" s="134"/>
      <c r="X183" s="134"/>
      <c r="Y183" s="134"/>
      <c r="Z183" s="134"/>
    </row>
    <row r="184" spans="1:26" ht="22.5" customHeight="1">
      <c r="A184" s="134"/>
      <c r="B184" s="134"/>
      <c r="C184" s="134"/>
      <c r="D184" s="134"/>
      <c r="E184" s="134"/>
      <c r="F184" s="134"/>
      <c r="G184" s="134"/>
      <c r="H184" s="134"/>
      <c r="I184" s="134"/>
      <c r="J184" s="134"/>
      <c r="K184" s="134"/>
      <c r="L184" s="41"/>
      <c r="M184" s="41"/>
      <c r="N184" s="54"/>
      <c r="O184" s="134"/>
      <c r="P184" s="134"/>
      <c r="Q184" s="134"/>
      <c r="R184" s="134"/>
      <c r="S184" s="134"/>
      <c r="T184" s="134"/>
      <c r="U184" s="134"/>
      <c r="V184" s="134"/>
      <c r="W184" s="134"/>
      <c r="X184" s="134"/>
      <c r="Y184" s="134"/>
      <c r="Z184" s="134"/>
    </row>
    <row r="185" spans="1:26" ht="22.5" customHeight="1">
      <c r="A185" s="134"/>
      <c r="B185" s="134"/>
      <c r="C185" s="134"/>
      <c r="D185" s="134"/>
      <c r="E185" s="134"/>
      <c r="F185" s="134"/>
      <c r="G185" s="134"/>
      <c r="H185" s="134"/>
      <c r="I185" s="134"/>
      <c r="J185" s="134"/>
      <c r="K185" s="134"/>
      <c r="L185" s="41"/>
      <c r="M185" s="41"/>
      <c r="N185" s="54"/>
      <c r="O185" s="134"/>
      <c r="P185" s="134"/>
      <c r="Q185" s="134"/>
      <c r="R185" s="134"/>
      <c r="S185" s="134"/>
      <c r="T185" s="134"/>
      <c r="U185" s="134"/>
      <c r="V185" s="134"/>
      <c r="W185" s="134"/>
      <c r="X185" s="134"/>
      <c r="Y185" s="134"/>
      <c r="Z185" s="134"/>
    </row>
    <row r="186" spans="1:26" ht="22.5" customHeight="1">
      <c r="A186" s="134"/>
      <c r="B186" s="134"/>
      <c r="C186" s="134"/>
      <c r="D186" s="134"/>
      <c r="E186" s="134"/>
      <c r="F186" s="134"/>
      <c r="G186" s="134"/>
      <c r="H186" s="134"/>
      <c r="I186" s="134"/>
      <c r="J186" s="134"/>
      <c r="K186" s="134"/>
      <c r="L186" s="41"/>
      <c r="M186" s="41"/>
      <c r="N186" s="54"/>
      <c r="O186" s="134"/>
      <c r="P186" s="134"/>
      <c r="Q186" s="134"/>
      <c r="R186" s="134"/>
      <c r="S186" s="134"/>
      <c r="T186" s="134"/>
      <c r="U186" s="134"/>
      <c r="V186" s="134"/>
      <c r="W186" s="134"/>
      <c r="X186" s="134"/>
      <c r="Y186" s="134"/>
      <c r="Z186" s="134"/>
    </row>
    <row r="187" spans="1:26" ht="22.5" customHeight="1">
      <c r="A187" s="134"/>
      <c r="B187" s="134"/>
      <c r="C187" s="134"/>
      <c r="D187" s="134"/>
      <c r="E187" s="134"/>
      <c r="F187" s="134"/>
      <c r="G187" s="134"/>
      <c r="H187" s="134"/>
      <c r="I187" s="134"/>
      <c r="J187" s="134"/>
      <c r="K187" s="134"/>
      <c r="L187" s="41"/>
      <c r="M187" s="41"/>
      <c r="N187" s="54"/>
      <c r="O187" s="134"/>
      <c r="P187" s="134"/>
      <c r="Q187" s="134"/>
      <c r="R187" s="134"/>
      <c r="S187" s="134"/>
      <c r="T187" s="134"/>
      <c r="U187" s="134"/>
      <c r="V187" s="134"/>
      <c r="W187" s="134"/>
      <c r="X187" s="134"/>
      <c r="Y187" s="134"/>
      <c r="Z187" s="134"/>
    </row>
    <row r="188" spans="1:26" ht="22.5" customHeight="1">
      <c r="A188" s="134"/>
      <c r="B188" s="134"/>
      <c r="C188" s="134"/>
      <c r="D188" s="134"/>
      <c r="E188" s="134"/>
      <c r="F188" s="134"/>
      <c r="G188" s="134"/>
      <c r="H188" s="134"/>
      <c r="I188" s="134"/>
      <c r="J188" s="134"/>
      <c r="K188" s="134"/>
      <c r="L188" s="41"/>
      <c r="M188" s="41"/>
      <c r="N188" s="54"/>
      <c r="O188" s="134"/>
      <c r="P188" s="134"/>
      <c r="Q188" s="134"/>
      <c r="R188" s="134"/>
      <c r="S188" s="134"/>
      <c r="T188" s="134"/>
      <c r="U188" s="134"/>
      <c r="V188" s="134"/>
      <c r="W188" s="134"/>
      <c r="X188" s="134"/>
      <c r="Y188" s="134"/>
      <c r="Z188" s="134"/>
    </row>
    <row r="189" spans="1:26" ht="22.5" customHeight="1">
      <c r="A189" s="134"/>
      <c r="B189" s="134"/>
      <c r="C189" s="134"/>
      <c r="D189" s="134"/>
      <c r="E189" s="134"/>
      <c r="F189" s="134"/>
      <c r="G189" s="134"/>
      <c r="H189" s="134"/>
      <c r="I189" s="134"/>
      <c r="J189" s="134"/>
      <c r="K189" s="134"/>
      <c r="L189" s="41"/>
      <c r="M189" s="41"/>
      <c r="N189" s="54"/>
      <c r="O189" s="134"/>
      <c r="P189" s="134"/>
      <c r="Q189" s="134"/>
      <c r="R189" s="134"/>
      <c r="S189" s="134"/>
      <c r="T189" s="134"/>
      <c r="U189" s="134"/>
      <c r="V189" s="134"/>
      <c r="W189" s="134"/>
      <c r="X189" s="134"/>
      <c r="Y189" s="134"/>
      <c r="Z189" s="134"/>
    </row>
    <row r="190" spans="1:26" ht="22.5" customHeight="1">
      <c r="A190" s="134"/>
      <c r="B190" s="134"/>
      <c r="C190" s="134"/>
      <c r="D190" s="134"/>
      <c r="E190" s="134"/>
      <c r="F190" s="134"/>
      <c r="G190" s="134"/>
      <c r="H190" s="134"/>
      <c r="I190" s="134"/>
      <c r="J190" s="134"/>
      <c r="K190" s="134"/>
      <c r="L190" s="41"/>
      <c r="M190" s="41"/>
      <c r="N190" s="54"/>
      <c r="O190" s="134"/>
      <c r="P190" s="134"/>
      <c r="Q190" s="134"/>
      <c r="R190" s="134"/>
      <c r="S190" s="134"/>
      <c r="T190" s="134"/>
      <c r="U190" s="134"/>
      <c r="V190" s="134"/>
      <c r="W190" s="134"/>
      <c r="X190" s="134"/>
      <c r="Y190" s="134"/>
      <c r="Z190" s="134"/>
    </row>
    <row r="191" spans="1:26" ht="22.5" customHeight="1">
      <c r="A191" s="134"/>
      <c r="B191" s="134"/>
      <c r="C191" s="134"/>
      <c r="D191" s="134"/>
      <c r="E191" s="134"/>
      <c r="F191" s="134"/>
      <c r="G191" s="134"/>
      <c r="H191" s="134"/>
      <c r="I191" s="134"/>
      <c r="J191" s="134"/>
      <c r="K191" s="134"/>
      <c r="L191" s="41"/>
      <c r="M191" s="41"/>
      <c r="N191" s="54"/>
      <c r="O191" s="134"/>
      <c r="P191" s="134"/>
      <c r="Q191" s="134"/>
      <c r="R191" s="134"/>
      <c r="S191" s="134"/>
      <c r="T191" s="134"/>
      <c r="U191" s="134"/>
      <c r="V191" s="134"/>
      <c r="W191" s="134"/>
      <c r="X191" s="134"/>
      <c r="Y191" s="134"/>
      <c r="Z191" s="134"/>
    </row>
    <row r="192" spans="1:26" ht="22.5" customHeight="1">
      <c r="A192" s="134"/>
      <c r="B192" s="134"/>
      <c r="C192" s="134"/>
      <c r="D192" s="134"/>
      <c r="E192" s="134"/>
      <c r="F192" s="134"/>
      <c r="G192" s="134"/>
      <c r="H192" s="134"/>
      <c r="I192" s="134"/>
      <c r="J192" s="134"/>
      <c r="K192" s="134"/>
      <c r="L192" s="41"/>
      <c r="M192" s="41"/>
      <c r="N192" s="54"/>
      <c r="O192" s="134"/>
      <c r="P192" s="134"/>
      <c r="Q192" s="134"/>
      <c r="R192" s="134"/>
      <c r="S192" s="134"/>
      <c r="T192" s="134"/>
      <c r="U192" s="134"/>
      <c r="V192" s="134"/>
      <c r="W192" s="134"/>
      <c r="X192" s="134"/>
      <c r="Y192" s="134"/>
      <c r="Z192" s="134"/>
    </row>
    <row r="193" spans="1:26" ht="22.5" customHeight="1">
      <c r="A193" s="134"/>
      <c r="B193" s="134"/>
      <c r="C193" s="134"/>
      <c r="D193" s="134"/>
      <c r="E193" s="134"/>
      <c r="F193" s="134"/>
      <c r="G193" s="134"/>
      <c r="H193" s="134"/>
      <c r="I193" s="134"/>
      <c r="J193" s="134"/>
      <c r="K193" s="134"/>
      <c r="L193" s="41"/>
      <c r="M193" s="41"/>
      <c r="N193" s="54"/>
      <c r="O193" s="134"/>
      <c r="P193" s="134"/>
      <c r="Q193" s="134"/>
      <c r="R193" s="134"/>
      <c r="S193" s="134"/>
      <c r="T193" s="134"/>
      <c r="U193" s="134"/>
      <c r="V193" s="134"/>
      <c r="W193" s="134"/>
      <c r="X193" s="134"/>
      <c r="Y193" s="134"/>
      <c r="Z193" s="134"/>
    </row>
    <row r="194" spans="1:26" ht="22.5" customHeight="1">
      <c r="A194" s="134"/>
      <c r="B194" s="134"/>
      <c r="C194" s="134"/>
      <c r="D194" s="134"/>
      <c r="E194" s="134"/>
      <c r="F194" s="134"/>
      <c r="G194" s="134"/>
      <c r="H194" s="134"/>
      <c r="I194" s="134"/>
      <c r="J194" s="134"/>
      <c r="K194" s="134"/>
      <c r="L194" s="41"/>
      <c r="M194" s="41"/>
      <c r="N194" s="54"/>
      <c r="O194" s="134"/>
      <c r="P194" s="134"/>
      <c r="Q194" s="134"/>
      <c r="R194" s="134"/>
      <c r="S194" s="134"/>
      <c r="T194" s="134"/>
      <c r="U194" s="134"/>
      <c r="V194" s="134"/>
      <c r="W194" s="134"/>
      <c r="X194" s="134"/>
      <c r="Y194" s="134"/>
      <c r="Z194" s="134"/>
    </row>
    <row r="195" spans="1:26" ht="22.5" customHeight="1">
      <c r="A195" s="134"/>
      <c r="B195" s="134"/>
      <c r="C195" s="134"/>
      <c r="D195" s="134"/>
      <c r="E195" s="134"/>
      <c r="F195" s="134"/>
      <c r="G195" s="134"/>
      <c r="H195" s="134"/>
      <c r="I195" s="134"/>
      <c r="J195" s="134"/>
      <c r="K195" s="134"/>
      <c r="L195" s="41"/>
      <c r="M195" s="41"/>
      <c r="N195" s="54"/>
      <c r="O195" s="134"/>
      <c r="P195" s="134"/>
      <c r="Q195" s="134"/>
      <c r="R195" s="134"/>
      <c r="S195" s="134"/>
      <c r="T195" s="134"/>
      <c r="U195" s="134"/>
      <c r="V195" s="134"/>
      <c r="W195" s="134"/>
      <c r="X195" s="134"/>
      <c r="Y195" s="134"/>
      <c r="Z195" s="134"/>
    </row>
    <row r="196" spans="1:26" ht="22.5" customHeight="1">
      <c r="A196" s="134"/>
      <c r="B196" s="134"/>
      <c r="C196" s="134"/>
      <c r="D196" s="134"/>
      <c r="E196" s="134"/>
      <c r="F196" s="134"/>
      <c r="G196" s="134"/>
      <c r="H196" s="134"/>
      <c r="I196" s="134"/>
      <c r="J196" s="134"/>
      <c r="K196" s="134"/>
      <c r="L196" s="41"/>
      <c r="M196" s="41"/>
      <c r="N196" s="54"/>
      <c r="O196" s="134"/>
      <c r="P196" s="134"/>
      <c r="Q196" s="134"/>
      <c r="R196" s="134"/>
      <c r="S196" s="134"/>
      <c r="T196" s="134"/>
      <c r="U196" s="134"/>
      <c r="V196" s="134"/>
      <c r="W196" s="134"/>
      <c r="X196" s="134"/>
      <c r="Y196" s="134"/>
      <c r="Z196" s="134"/>
    </row>
    <row r="197" spans="1:26" ht="22.5" customHeight="1">
      <c r="A197" s="134"/>
      <c r="B197" s="134"/>
      <c r="C197" s="134"/>
      <c r="D197" s="134"/>
      <c r="E197" s="134"/>
      <c r="F197" s="134"/>
      <c r="G197" s="134"/>
      <c r="H197" s="134"/>
      <c r="I197" s="134"/>
      <c r="J197" s="134"/>
      <c r="K197" s="134"/>
      <c r="L197" s="41"/>
      <c r="M197" s="41"/>
      <c r="N197" s="54"/>
      <c r="O197" s="134"/>
      <c r="P197" s="134"/>
      <c r="Q197" s="134"/>
      <c r="R197" s="134"/>
      <c r="S197" s="134"/>
      <c r="T197" s="134"/>
      <c r="U197" s="134"/>
      <c r="V197" s="134"/>
      <c r="W197" s="134"/>
      <c r="X197" s="134"/>
      <c r="Y197" s="134"/>
      <c r="Z197" s="134"/>
    </row>
    <row r="198" spans="1:26" ht="22.5" customHeight="1">
      <c r="A198" s="134"/>
      <c r="B198" s="134"/>
      <c r="C198" s="134"/>
      <c r="D198" s="134"/>
      <c r="E198" s="134"/>
      <c r="F198" s="134"/>
      <c r="G198" s="134"/>
      <c r="H198" s="134"/>
      <c r="I198" s="134"/>
      <c r="J198" s="134"/>
      <c r="K198" s="134"/>
      <c r="L198" s="41"/>
      <c r="M198" s="41"/>
      <c r="N198" s="54"/>
      <c r="O198" s="134"/>
      <c r="P198" s="134"/>
      <c r="Q198" s="134"/>
      <c r="R198" s="134"/>
      <c r="S198" s="134"/>
      <c r="T198" s="134"/>
      <c r="U198" s="134"/>
      <c r="V198" s="134"/>
      <c r="W198" s="134"/>
      <c r="X198" s="134"/>
      <c r="Y198" s="134"/>
      <c r="Z198" s="134"/>
    </row>
    <row r="199" spans="1:26" ht="22.5" customHeight="1">
      <c r="A199" s="134"/>
      <c r="B199" s="134"/>
      <c r="C199" s="134"/>
      <c r="D199" s="134"/>
      <c r="E199" s="134"/>
      <c r="F199" s="134"/>
      <c r="G199" s="134"/>
      <c r="H199" s="134"/>
      <c r="I199" s="134"/>
      <c r="J199" s="134"/>
      <c r="K199" s="134"/>
      <c r="L199" s="41"/>
      <c r="M199" s="41"/>
      <c r="N199" s="54"/>
      <c r="O199" s="134"/>
      <c r="P199" s="134"/>
      <c r="Q199" s="134"/>
      <c r="R199" s="134"/>
      <c r="S199" s="134"/>
      <c r="T199" s="134"/>
      <c r="U199" s="134"/>
      <c r="V199" s="134"/>
      <c r="W199" s="134"/>
      <c r="X199" s="134"/>
      <c r="Y199" s="134"/>
      <c r="Z199" s="134"/>
    </row>
    <row r="200" spans="1:26" ht="22.5" customHeight="1">
      <c r="A200" s="134"/>
      <c r="B200" s="134"/>
      <c r="C200" s="134"/>
      <c r="D200" s="134"/>
      <c r="E200" s="134"/>
      <c r="F200" s="134"/>
      <c r="G200" s="134"/>
      <c r="H200" s="134"/>
      <c r="I200" s="134"/>
      <c r="J200" s="134"/>
      <c r="K200" s="134"/>
      <c r="L200" s="41"/>
      <c r="M200" s="41"/>
      <c r="N200" s="54"/>
      <c r="O200" s="134"/>
      <c r="P200" s="134"/>
      <c r="Q200" s="134"/>
      <c r="R200" s="134"/>
      <c r="S200" s="134"/>
      <c r="T200" s="134"/>
      <c r="U200" s="134"/>
      <c r="V200" s="134"/>
      <c r="W200" s="134"/>
      <c r="X200" s="134"/>
      <c r="Y200" s="134"/>
      <c r="Z200" s="134"/>
    </row>
    <row r="201" spans="1:26" ht="22.5" customHeight="1">
      <c r="A201" s="134"/>
      <c r="B201" s="134"/>
      <c r="C201" s="134"/>
      <c r="D201" s="134"/>
      <c r="E201" s="134"/>
      <c r="F201" s="134"/>
      <c r="G201" s="134"/>
      <c r="H201" s="134"/>
      <c r="I201" s="134"/>
      <c r="J201" s="134"/>
      <c r="K201" s="134"/>
      <c r="L201" s="41"/>
      <c r="M201" s="41"/>
      <c r="N201" s="54"/>
      <c r="O201" s="134"/>
      <c r="P201" s="134"/>
      <c r="Q201" s="134"/>
      <c r="R201" s="134"/>
      <c r="S201" s="134"/>
      <c r="T201" s="134"/>
      <c r="U201" s="134"/>
      <c r="V201" s="134"/>
      <c r="W201" s="134"/>
      <c r="X201" s="134"/>
      <c r="Y201" s="134"/>
      <c r="Z201" s="134"/>
    </row>
    <row r="202" spans="1:26" ht="22.5" customHeight="1">
      <c r="A202" s="134"/>
      <c r="B202" s="134"/>
      <c r="C202" s="134"/>
      <c r="D202" s="134"/>
      <c r="E202" s="134"/>
      <c r="F202" s="134"/>
      <c r="G202" s="134"/>
      <c r="H202" s="134"/>
      <c r="I202" s="134"/>
      <c r="J202" s="134"/>
      <c r="K202" s="134"/>
      <c r="L202" s="41"/>
      <c r="M202" s="41"/>
      <c r="N202" s="54"/>
      <c r="O202" s="134"/>
      <c r="P202" s="134"/>
      <c r="Q202" s="134"/>
      <c r="R202" s="134"/>
      <c r="S202" s="134"/>
      <c r="T202" s="134"/>
      <c r="U202" s="134"/>
      <c r="V202" s="134"/>
      <c r="W202" s="134"/>
      <c r="X202" s="134"/>
      <c r="Y202" s="134"/>
      <c r="Z202" s="134"/>
    </row>
    <row r="203" spans="1:26" ht="22.5" customHeight="1">
      <c r="A203" s="134"/>
      <c r="B203" s="134"/>
      <c r="C203" s="134"/>
      <c r="D203" s="134"/>
      <c r="E203" s="134"/>
      <c r="F203" s="134"/>
      <c r="G203" s="134"/>
      <c r="H203" s="134"/>
      <c r="I203" s="134"/>
      <c r="J203" s="134"/>
      <c r="K203" s="134"/>
      <c r="L203" s="41"/>
      <c r="M203" s="41"/>
      <c r="N203" s="54"/>
      <c r="O203" s="134"/>
      <c r="P203" s="134"/>
      <c r="Q203" s="134"/>
      <c r="R203" s="134"/>
      <c r="S203" s="134"/>
      <c r="T203" s="134"/>
      <c r="U203" s="134"/>
      <c r="V203" s="134"/>
      <c r="W203" s="134"/>
      <c r="X203" s="134"/>
      <c r="Y203" s="134"/>
      <c r="Z203" s="134"/>
    </row>
    <row r="204" spans="1:26" ht="22.5" customHeight="1">
      <c r="A204" s="134"/>
      <c r="B204" s="134"/>
      <c r="C204" s="134"/>
      <c r="D204" s="134"/>
      <c r="E204" s="134"/>
      <c r="F204" s="134"/>
      <c r="G204" s="134"/>
      <c r="H204" s="134"/>
      <c r="I204" s="134"/>
      <c r="J204" s="134"/>
      <c r="K204" s="134"/>
      <c r="L204" s="41"/>
      <c r="M204" s="41"/>
      <c r="N204" s="54"/>
      <c r="O204" s="134"/>
      <c r="P204" s="134"/>
      <c r="Q204" s="134"/>
      <c r="R204" s="134"/>
      <c r="S204" s="134"/>
      <c r="T204" s="134"/>
      <c r="U204" s="134"/>
      <c r="V204" s="134"/>
      <c r="W204" s="134"/>
      <c r="X204" s="134"/>
      <c r="Y204" s="134"/>
      <c r="Z204" s="134"/>
    </row>
    <row r="205" spans="1:26" ht="22.5" customHeight="1">
      <c r="A205" s="134"/>
      <c r="B205" s="134"/>
      <c r="C205" s="134"/>
      <c r="D205" s="134"/>
      <c r="E205" s="134"/>
      <c r="F205" s="134"/>
      <c r="G205" s="134"/>
      <c r="H205" s="134"/>
      <c r="I205" s="134"/>
      <c r="J205" s="134"/>
      <c r="K205" s="134"/>
      <c r="L205" s="41"/>
      <c r="M205" s="41"/>
      <c r="N205" s="54"/>
      <c r="O205" s="134"/>
      <c r="P205" s="134"/>
      <c r="Q205" s="134"/>
      <c r="R205" s="134"/>
      <c r="S205" s="134"/>
      <c r="T205" s="134"/>
      <c r="U205" s="134"/>
      <c r="V205" s="134"/>
      <c r="W205" s="134"/>
      <c r="X205" s="134"/>
      <c r="Y205" s="134"/>
      <c r="Z205" s="134"/>
    </row>
    <row r="206" spans="1:26" ht="22.5" customHeight="1">
      <c r="A206" s="134"/>
      <c r="B206" s="134"/>
      <c r="C206" s="134"/>
      <c r="D206" s="134"/>
      <c r="E206" s="134"/>
      <c r="F206" s="134"/>
      <c r="G206" s="134"/>
      <c r="H206" s="134"/>
      <c r="I206" s="134"/>
      <c r="J206" s="134"/>
      <c r="K206" s="134"/>
      <c r="L206" s="41"/>
      <c r="M206" s="41"/>
      <c r="N206" s="54"/>
      <c r="O206" s="134"/>
      <c r="P206" s="134"/>
      <c r="Q206" s="134"/>
      <c r="R206" s="134"/>
      <c r="S206" s="134"/>
      <c r="T206" s="134"/>
      <c r="U206" s="134"/>
      <c r="V206" s="134"/>
      <c r="W206" s="134"/>
      <c r="X206" s="134"/>
      <c r="Y206" s="134"/>
      <c r="Z206" s="134"/>
    </row>
    <row r="207" spans="1:26" ht="22.5" customHeight="1">
      <c r="A207" s="134"/>
      <c r="B207" s="134"/>
      <c r="C207" s="134"/>
      <c r="D207" s="134"/>
      <c r="E207" s="134"/>
      <c r="F207" s="134"/>
      <c r="G207" s="134"/>
      <c r="H207" s="134"/>
      <c r="I207" s="134"/>
      <c r="J207" s="134"/>
      <c r="K207" s="134"/>
      <c r="L207" s="41"/>
      <c r="M207" s="41"/>
      <c r="N207" s="54"/>
      <c r="O207" s="134"/>
      <c r="P207" s="134"/>
      <c r="Q207" s="134"/>
      <c r="R207" s="134"/>
      <c r="S207" s="134"/>
      <c r="T207" s="134"/>
      <c r="U207" s="134"/>
      <c r="V207" s="134"/>
      <c r="W207" s="134"/>
      <c r="X207" s="134"/>
      <c r="Y207" s="134"/>
      <c r="Z207" s="134"/>
    </row>
    <row r="208" spans="1:26" ht="22.5" customHeight="1">
      <c r="A208" s="134"/>
      <c r="B208" s="134"/>
      <c r="C208" s="134"/>
      <c r="D208" s="134"/>
      <c r="E208" s="134"/>
      <c r="F208" s="134"/>
      <c r="G208" s="134"/>
      <c r="H208" s="134"/>
      <c r="I208" s="134"/>
      <c r="J208" s="134"/>
      <c r="K208" s="134"/>
      <c r="L208" s="41"/>
      <c r="M208" s="41"/>
      <c r="N208" s="54"/>
      <c r="O208" s="134"/>
      <c r="P208" s="134"/>
      <c r="Q208" s="134"/>
      <c r="R208" s="134"/>
      <c r="S208" s="134"/>
      <c r="T208" s="134"/>
      <c r="U208" s="134"/>
      <c r="V208" s="134"/>
      <c r="W208" s="134"/>
      <c r="X208" s="134"/>
      <c r="Y208" s="134"/>
      <c r="Z208" s="134"/>
    </row>
    <row r="209" spans="1:26" ht="22.5" customHeight="1">
      <c r="A209" s="134"/>
      <c r="B209" s="134"/>
      <c r="C209" s="134"/>
      <c r="D209" s="134"/>
      <c r="E209" s="134"/>
      <c r="F209" s="134"/>
      <c r="G209" s="134"/>
      <c r="H209" s="134"/>
      <c r="I209" s="134"/>
      <c r="J209" s="134"/>
      <c r="K209" s="134"/>
      <c r="L209" s="41"/>
      <c r="M209" s="41"/>
      <c r="N209" s="54"/>
      <c r="O209" s="134"/>
      <c r="P209" s="134"/>
      <c r="Q209" s="134"/>
      <c r="R209" s="134"/>
      <c r="S209" s="134"/>
      <c r="T209" s="134"/>
      <c r="U209" s="134"/>
      <c r="V209" s="134"/>
      <c r="W209" s="134"/>
      <c r="X209" s="134"/>
      <c r="Y209" s="134"/>
      <c r="Z209" s="134"/>
    </row>
    <row r="210" spans="1:26" ht="22.5" customHeight="1">
      <c r="A210" s="134"/>
      <c r="B210" s="134"/>
      <c r="C210" s="134"/>
      <c r="D210" s="134"/>
      <c r="E210" s="134"/>
      <c r="F210" s="134"/>
      <c r="G210" s="134"/>
      <c r="H210" s="134"/>
      <c r="I210" s="134"/>
      <c r="J210" s="134"/>
      <c r="K210" s="134"/>
      <c r="L210" s="41"/>
      <c r="M210" s="41"/>
      <c r="N210" s="54"/>
      <c r="O210" s="134"/>
      <c r="P210" s="134"/>
      <c r="Q210" s="134"/>
      <c r="R210" s="134"/>
      <c r="S210" s="134"/>
      <c r="T210" s="134"/>
      <c r="U210" s="134"/>
      <c r="V210" s="134"/>
      <c r="W210" s="134"/>
      <c r="X210" s="134"/>
      <c r="Y210" s="134"/>
      <c r="Z210" s="134"/>
    </row>
    <row r="211" spans="1:26" ht="22.5" customHeight="1">
      <c r="A211" s="134"/>
      <c r="B211" s="134"/>
      <c r="C211" s="134"/>
      <c r="D211" s="134"/>
      <c r="E211" s="134"/>
      <c r="F211" s="134"/>
      <c r="G211" s="134"/>
      <c r="H211" s="134"/>
      <c r="I211" s="134"/>
      <c r="J211" s="134"/>
      <c r="K211" s="134"/>
      <c r="L211" s="41"/>
      <c r="M211" s="41"/>
      <c r="N211" s="54"/>
      <c r="O211" s="134"/>
      <c r="P211" s="134"/>
      <c r="Q211" s="134"/>
      <c r="R211" s="134"/>
      <c r="S211" s="134"/>
      <c r="T211" s="134"/>
      <c r="U211" s="134"/>
      <c r="V211" s="134"/>
      <c r="W211" s="134"/>
      <c r="X211" s="134"/>
      <c r="Y211" s="134"/>
      <c r="Z211" s="134"/>
    </row>
    <row r="212" spans="1:26" ht="22.5" customHeight="1">
      <c r="A212" s="134"/>
      <c r="B212" s="134"/>
      <c r="C212" s="134"/>
      <c r="D212" s="134"/>
      <c r="E212" s="134"/>
      <c r="F212" s="134"/>
      <c r="G212" s="134"/>
      <c r="H212" s="134"/>
      <c r="I212" s="134"/>
      <c r="J212" s="134"/>
      <c r="K212" s="134"/>
      <c r="L212" s="41"/>
      <c r="M212" s="41"/>
      <c r="N212" s="54"/>
      <c r="O212" s="134"/>
      <c r="P212" s="134"/>
      <c r="Q212" s="134"/>
      <c r="R212" s="134"/>
      <c r="S212" s="134"/>
      <c r="T212" s="134"/>
      <c r="U212" s="134"/>
      <c r="V212" s="134"/>
      <c r="W212" s="134"/>
      <c r="X212" s="134"/>
      <c r="Y212" s="134"/>
      <c r="Z212" s="134"/>
    </row>
    <row r="213" spans="1:26" ht="22.5" customHeight="1">
      <c r="A213" s="134"/>
      <c r="B213" s="134"/>
      <c r="C213" s="134"/>
      <c r="D213" s="134"/>
      <c r="E213" s="134"/>
      <c r="F213" s="134"/>
      <c r="G213" s="134"/>
      <c r="H213" s="134"/>
      <c r="I213" s="134"/>
      <c r="J213" s="134"/>
      <c r="K213" s="134"/>
      <c r="L213" s="41"/>
      <c r="M213" s="41"/>
      <c r="N213" s="54"/>
      <c r="O213" s="134"/>
      <c r="P213" s="134"/>
      <c r="Q213" s="134"/>
      <c r="R213" s="134"/>
      <c r="S213" s="134"/>
      <c r="T213" s="134"/>
      <c r="U213" s="134"/>
      <c r="V213" s="134"/>
      <c r="W213" s="134"/>
      <c r="X213" s="134"/>
      <c r="Y213" s="134"/>
      <c r="Z213" s="134"/>
    </row>
    <row r="214" spans="1:26" ht="22.5" customHeight="1">
      <c r="A214" s="134"/>
      <c r="B214" s="134"/>
      <c r="C214" s="134"/>
      <c r="D214" s="134"/>
      <c r="E214" s="134"/>
      <c r="F214" s="134"/>
      <c r="G214" s="134"/>
      <c r="H214" s="134"/>
      <c r="I214" s="134"/>
      <c r="J214" s="134"/>
      <c r="K214" s="134"/>
      <c r="L214" s="41"/>
      <c r="M214" s="41"/>
      <c r="N214" s="54"/>
      <c r="O214" s="134"/>
      <c r="P214" s="134"/>
      <c r="Q214" s="134"/>
      <c r="R214" s="134"/>
      <c r="S214" s="134"/>
      <c r="T214" s="134"/>
      <c r="U214" s="134"/>
      <c r="V214" s="134"/>
      <c r="W214" s="134"/>
      <c r="X214" s="134"/>
      <c r="Y214" s="134"/>
      <c r="Z214" s="134"/>
    </row>
    <row r="215" spans="1:26" ht="22.5" customHeight="1">
      <c r="A215" s="134"/>
      <c r="B215" s="134"/>
      <c r="C215" s="134"/>
      <c r="D215" s="134"/>
      <c r="E215" s="134"/>
      <c r="F215" s="134"/>
      <c r="G215" s="134"/>
      <c r="H215" s="134"/>
      <c r="I215" s="134"/>
      <c r="J215" s="134"/>
      <c r="K215" s="134"/>
      <c r="L215" s="41"/>
      <c r="M215" s="41"/>
      <c r="N215" s="54"/>
      <c r="O215" s="134"/>
      <c r="P215" s="134"/>
      <c r="Q215" s="134"/>
      <c r="R215" s="134"/>
      <c r="S215" s="134"/>
      <c r="T215" s="134"/>
      <c r="U215" s="134"/>
      <c r="V215" s="134"/>
      <c r="W215" s="134"/>
      <c r="X215" s="134"/>
      <c r="Y215" s="134"/>
      <c r="Z215" s="134"/>
    </row>
    <row r="216" spans="1:26" ht="22.5" customHeight="1">
      <c r="A216" s="134"/>
      <c r="B216" s="134"/>
      <c r="C216" s="134"/>
      <c r="D216" s="134"/>
      <c r="E216" s="134"/>
      <c r="F216" s="134"/>
      <c r="G216" s="134"/>
      <c r="H216" s="134"/>
      <c r="I216" s="134"/>
      <c r="J216" s="134"/>
      <c r="K216" s="134"/>
      <c r="L216" s="41"/>
      <c r="M216" s="41"/>
      <c r="N216" s="54"/>
      <c r="O216" s="134"/>
      <c r="P216" s="134"/>
      <c r="Q216" s="134"/>
      <c r="R216" s="134"/>
      <c r="S216" s="134"/>
      <c r="T216" s="134"/>
      <c r="U216" s="134"/>
      <c r="V216" s="134"/>
      <c r="W216" s="134"/>
      <c r="X216" s="134"/>
      <c r="Y216" s="134"/>
      <c r="Z216" s="134"/>
    </row>
    <row r="217" spans="1:26" ht="22.5" customHeight="1">
      <c r="A217" s="134"/>
      <c r="B217" s="134"/>
      <c r="C217" s="134"/>
      <c r="D217" s="134"/>
      <c r="E217" s="134"/>
      <c r="F217" s="134"/>
      <c r="G217" s="134"/>
      <c r="H217" s="134"/>
      <c r="I217" s="134"/>
      <c r="J217" s="134"/>
      <c r="K217" s="134"/>
      <c r="L217" s="41"/>
      <c r="M217" s="41"/>
      <c r="N217" s="54"/>
      <c r="O217" s="134"/>
      <c r="P217" s="134"/>
      <c r="Q217" s="134"/>
      <c r="R217" s="134"/>
      <c r="S217" s="134"/>
      <c r="T217" s="134"/>
      <c r="U217" s="134"/>
      <c r="V217" s="134"/>
      <c r="W217" s="134"/>
      <c r="X217" s="134"/>
      <c r="Y217" s="134"/>
      <c r="Z217" s="134"/>
    </row>
    <row r="218" spans="1:26" ht="22.5" customHeight="1">
      <c r="A218" s="134"/>
      <c r="B218" s="134"/>
      <c r="C218" s="134"/>
      <c r="D218" s="134"/>
      <c r="E218" s="134"/>
      <c r="F218" s="134"/>
      <c r="G218" s="134"/>
      <c r="H218" s="134"/>
      <c r="I218" s="134"/>
      <c r="J218" s="134"/>
      <c r="K218" s="134"/>
      <c r="L218" s="41"/>
      <c r="M218" s="41"/>
      <c r="N218" s="54"/>
      <c r="O218" s="134"/>
      <c r="P218" s="134"/>
      <c r="Q218" s="134"/>
      <c r="R218" s="134"/>
      <c r="S218" s="134"/>
      <c r="T218" s="134"/>
      <c r="U218" s="134"/>
      <c r="V218" s="134"/>
      <c r="W218" s="134"/>
      <c r="X218" s="134"/>
      <c r="Y218" s="134"/>
      <c r="Z218" s="134"/>
    </row>
    <row r="219" spans="1:26" ht="22.5" customHeight="1">
      <c r="A219" s="134"/>
      <c r="B219" s="134"/>
      <c r="C219" s="134"/>
      <c r="D219" s="134"/>
      <c r="E219" s="134"/>
      <c r="F219" s="134"/>
      <c r="G219" s="134"/>
      <c r="H219" s="134"/>
      <c r="I219" s="134"/>
      <c r="J219" s="134"/>
      <c r="K219" s="134"/>
      <c r="L219" s="41"/>
      <c r="M219" s="41"/>
      <c r="N219" s="54"/>
      <c r="O219" s="134"/>
      <c r="P219" s="134"/>
      <c r="Q219" s="134"/>
      <c r="R219" s="134"/>
      <c r="S219" s="134"/>
      <c r="T219" s="134"/>
      <c r="U219" s="134"/>
      <c r="V219" s="134"/>
      <c r="W219" s="134"/>
      <c r="X219" s="134"/>
      <c r="Y219" s="134"/>
      <c r="Z219" s="134"/>
    </row>
    <row r="220" spans="1:26" ht="22.5" customHeight="1">
      <c r="A220" s="134"/>
      <c r="B220" s="134"/>
      <c r="C220" s="134"/>
      <c r="D220" s="134"/>
      <c r="E220" s="134"/>
      <c r="F220" s="134"/>
      <c r="G220" s="134"/>
      <c r="H220" s="134"/>
      <c r="I220" s="134"/>
      <c r="J220" s="134"/>
      <c r="K220" s="134"/>
      <c r="L220" s="41"/>
      <c r="M220" s="41"/>
      <c r="N220" s="54"/>
      <c r="O220" s="134"/>
      <c r="P220" s="134"/>
      <c r="Q220" s="134"/>
      <c r="R220" s="134"/>
      <c r="S220" s="134"/>
      <c r="T220" s="134"/>
      <c r="U220" s="134"/>
      <c r="V220" s="134"/>
      <c r="W220" s="134"/>
      <c r="X220" s="134"/>
      <c r="Y220" s="134"/>
      <c r="Z220" s="134"/>
    </row>
    <row r="221" spans="1:26" ht="22.5" customHeight="1">
      <c r="A221" s="134"/>
      <c r="B221" s="134"/>
      <c r="C221" s="134"/>
      <c r="D221" s="134"/>
      <c r="E221" s="134"/>
      <c r="F221" s="134"/>
      <c r="G221" s="134"/>
      <c r="H221" s="134"/>
      <c r="I221" s="134"/>
      <c r="J221" s="134"/>
      <c r="K221" s="134"/>
      <c r="L221" s="41"/>
      <c r="M221" s="41"/>
      <c r="N221" s="54"/>
      <c r="O221" s="134"/>
      <c r="P221" s="134"/>
      <c r="Q221" s="134"/>
      <c r="R221" s="134"/>
      <c r="S221" s="134"/>
      <c r="T221" s="134"/>
      <c r="U221" s="134"/>
      <c r="V221" s="134"/>
      <c r="W221" s="134"/>
      <c r="X221" s="134"/>
      <c r="Y221" s="134"/>
      <c r="Z221" s="134"/>
    </row>
    <row r="222" spans="1:26" ht="22.5" customHeight="1">
      <c r="A222" s="134"/>
      <c r="B222" s="134"/>
      <c r="C222" s="134"/>
      <c r="D222" s="134"/>
      <c r="E222" s="134"/>
      <c r="F222" s="134"/>
      <c r="G222" s="134"/>
      <c r="H222" s="134"/>
      <c r="I222" s="134"/>
      <c r="J222" s="134"/>
      <c r="K222" s="134"/>
      <c r="L222" s="41"/>
      <c r="M222" s="41"/>
      <c r="N222" s="54"/>
      <c r="O222" s="134"/>
      <c r="P222" s="134"/>
      <c r="Q222" s="134"/>
      <c r="R222" s="134"/>
      <c r="S222" s="134"/>
      <c r="T222" s="134"/>
      <c r="U222" s="134"/>
      <c r="V222" s="134"/>
      <c r="W222" s="134"/>
      <c r="X222" s="134"/>
      <c r="Y222" s="134"/>
      <c r="Z222" s="134"/>
    </row>
    <row r="223" spans="1:26" ht="22.5" customHeight="1">
      <c r="A223" s="134"/>
      <c r="B223" s="134"/>
      <c r="C223" s="134"/>
      <c r="D223" s="134"/>
      <c r="E223" s="134"/>
      <c r="F223" s="134"/>
      <c r="G223" s="134"/>
      <c r="H223" s="134"/>
      <c r="I223" s="134"/>
      <c r="J223" s="134"/>
      <c r="K223" s="134"/>
      <c r="L223" s="41"/>
      <c r="M223" s="41"/>
      <c r="N223" s="54"/>
      <c r="O223" s="134"/>
      <c r="P223" s="134"/>
      <c r="Q223" s="134"/>
      <c r="R223" s="134"/>
      <c r="S223" s="134"/>
      <c r="T223" s="134"/>
      <c r="U223" s="134"/>
      <c r="V223" s="134"/>
      <c r="W223" s="134"/>
      <c r="X223" s="134"/>
      <c r="Y223" s="134"/>
      <c r="Z223" s="134"/>
    </row>
    <row r="224" spans="1:26" ht="22.5" customHeight="1">
      <c r="A224" s="134"/>
      <c r="B224" s="134"/>
      <c r="C224" s="134"/>
      <c r="D224" s="134"/>
      <c r="E224" s="134"/>
      <c r="F224" s="134"/>
      <c r="G224" s="134"/>
      <c r="H224" s="134"/>
      <c r="I224" s="134"/>
      <c r="J224" s="134"/>
      <c r="K224" s="134"/>
      <c r="L224" s="41"/>
      <c r="M224" s="41"/>
      <c r="N224" s="54"/>
      <c r="O224" s="134"/>
      <c r="P224" s="134"/>
      <c r="Q224" s="134"/>
      <c r="R224" s="134"/>
      <c r="S224" s="134"/>
      <c r="T224" s="134"/>
      <c r="U224" s="134"/>
      <c r="V224" s="134"/>
      <c r="W224" s="134"/>
      <c r="X224" s="134"/>
      <c r="Y224" s="134"/>
      <c r="Z224" s="134"/>
    </row>
    <row r="225" spans="1:26" ht="22.5" customHeight="1">
      <c r="A225" s="134"/>
      <c r="B225" s="134"/>
      <c r="C225" s="134"/>
      <c r="D225" s="134"/>
      <c r="E225" s="134"/>
      <c r="F225" s="134"/>
      <c r="G225" s="134"/>
      <c r="H225" s="134"/>
      <c r="I225" s="134"/>
      <c r="J225" s="134"/>
      <c r="K225" s="134"/>
      <c r="L225" s="41"/>
      <c r="M225" s="41"/>
      <c r="N225" s="54"/>
      <c r="O225" s="134"/>
      <c r="P225" s="134"/>
      <c r="Q225" s="134"/>
      <c r="R225" s="134"/>
      <c r="S225" s="134"/>
      <c r="T225" s="134"/>
      <c r="U225" s="134"/>
      <c r="V225" s="134"/>
      <c r="W225" s="134"/>
      <c r="X225" s="134"/>
      <c r="Y225" s="134"/>
      <c r="Z225" s="134"/>
    </row>
    <row r="226" spans="1:26" ht="22.5" customHeight="1">
      <c r="A226" s="134"/>
      <c r="B226" s="134"/>
      <c r="C226" s="134"/>
      <c r="D226" s="134"/>
      <c r="E226" s="134"/>
      <c r="F226" s="134"/>
      <c r="G226" s="134"/>
      <c r="H226" s="134"/>
      <c r="I226" s="134"/>
      <c r="J226" s="134"/>
      <c r="K226" s="134"/>
      <c r="L226" s="41"/>
      <c r="M226" s="41"/>
      <c r="N226" s="54"/>
      <c r="O226" s="134"/>
      <c r="P226" s="134"/>
      <c r="Q226" s="134"/>
      <c r="R226" s="134"/>
      <c r="S226" s="134"/>
      <c r="T226" s="134"/>
      <c r="U226" s="134"/>
      <c r="V226" s="134"/>
      <c r="W226" s="134"/>
      <c r="X226" s="134"/>
      <c r="Y226" s="134"/>
      <c r="Z226" s="134"/>
    </row>
    <row r="227" spans="1:26" ht="22.5" customHeight="1">
      <c r="A227" s="134"/>
      <c r="B227" s="134"/>
      <c r="C227" s="134"/>
      <c r="D227" s="134"/>
      <c r="E227" s="134"/>
      <c r="F227" s="134"/>
      <c r="G227" s="134"/>
      <c r="H227" s="134"/>
      <c r="I227" s="134"/>
      <c r="J227" s="134"/>
      <c r="K227" s="134"/>
      <c r="L227" s="41"/>
      <c r="M227" s="41"/>
      <c r="N227" s="54"/>
      <c r="O227" s="134"/>
      <c r="P227" s="134"/>
      <c r="Q227" s="134"/>
      <c r="R227" s="134"/>
      <c r="S227" s="134"/>
      <c r="T227" s="134"/>
      <c r="U227" s="134"/>
      <c r="V227" s="134"/>
      <c r="W227" s="134"/>
      <c r="X227" s="134"/>
      <c r="Y227" s="134"/>
      <c r="Z227" s="134"/>
    </row>
    <row r="228" spans="1:26" ht="22.5" customHeight="1">
      <c r="A228" s="134"/>
      <c r="B228" s="134"/>
      <c r="C228" s="134"/>
      <c r="D228" s="134"/>
      <c r="E228" s="134"/>
      <c r="F228" s="134"/>
      <c r="G228" s="134"/>
      <c r="H228" s="134"/>
      <c r="I228" s="134"/>
      <c r="J228" s="134"/>
      <c r="K228" s="134"/>
      <c r="L228" s="41"/>
      <c r="M228" s="41"/>
      <c r="N228" s="54"/>
      <c r="O228" s="134"/>
      <c r="P228" s="134"/>
      <c r="Q228" s="134"/>
      <c r="R228" s="134"/>
      <c r="S228" s="134"/>
      <c r="T228" s="134"/>
      <c r="U228" s="134"/>
      <c r="V228" s="134"/>
      <c r="W228" s="134"/>
      <c r="X228" s="134"/>
      <c r="Y228" s="134"/>
      <c r="Z228" s="134"/>
    </row>
    <row r="229" spans="1:26" ht="22.5" customHeight="1">
      <c r="A229" s="134"/>
      <c r="B229" s="134"/>
      <c r="C229" s="134"/>
      <c r="D229" s="134"/>
      <c r="E229" s="134"/>
      <c r="F229" s="134"/>
      <c r="G229" s="134"/>
      <c r="H229" s="134"/>
      <c r="I229" s="134"/>
      <c r="J229" s="134"/>
      <c r="K229" s="134"/>
      <c r="L229" s="41"/>
      <c r="M229" s="41"/>
      <c r="N229" s="54"/>
      <c r="O229" s="134"/>
      <c r="P229" s="134"/>
      <c r="Q229" s="134"/>
      <c r="R229" s="134"/>
      <c r="S229" s="134"/>
      <c r="T229" s="134"/>
      <c r="U229" s="134"/>
      <c r="V229" s="134"/>
      <c r="W229" s="134"/>
      <c r="X229" s="134"/>
      <c r="Y229" s="134"/>
      <c r="Z229" s="134"/>
    </row>
    <row r="230" spans="1:26" ht="22.5" customHeight="1">
      <c r="A230" s="134"/>
      <c r="B230" s="134"/>
      <c r="C230" s="134"/>
      <c r="D230" s="134"/>
      <c r="E230" s="134"/>
      <c r="F230" s="134"/>
      <c r="G230" s="134"/>
      <c r="H230" s="134"/>
      <c r="I230" s="134"/>
      <c r="J230" s="134"/>
      <c r="K230" s="134"/>
      <c r="L230" s="41"/>
      <c r="M230" s="41"/>
      <c r="N230" s="54"/>
      <c r="O230" s="134"/>
      <c r="P230" s="134"/>
      <c r="Q230" s="134"/>
      <c r="R230" s="134"/>
      <c r="S230" s="134"/>
      <c r="T230" s="134"/>
      <c r="U230" s="134"/>
      <c r="V230" s="134"/>
      <c r="W230" s="134"/>
      <c r="X230" s="134"/>
      <c r="Y230" s="134"/>
      <c r="Z230" s="134"/>
    </row>
    <row r="231" spans="1:26" ht="22.5" customHeight="1">
      <c r="A231" s="134"/>
      <c r="B231" s="134"/>
      <c r="C231" s="134"/>
      <c r="D231" s="134"/>
      <c r="E231" s="134"/>
      <c r="F231" s="134"/>
      <c r="G231" s="134"/>
      <c r="H231" s="134"/>
      <c r="I231" s="134"/>
      <c r="J231" s="134"/>
      <c r="K231" s="134"/>
      <c r="L231" s="41"/>
      <c r="M231" s="41"/>
      <c r="N231" s="54"/>
      <c r="O231" s="134"/>
      <c r="P231" s="134"/>
      <c r="Q231" s="134"/>
      <c r="R231" s="134"/>
      <c r="S231" s="134"/>
      <c r="T231" s="134"/>
      <c r="U231" s="134"/>
      <c r="V231" s="134"/>
      <c r="W231" s="134"/>
      <c r="X231" s="134"/>
      <c r="Y231" s="134"/>
      <c r="Z231" s="134"/>
    </row>
    <row r="232" spans="1:26" ht="22.5" customHeight="1">
      <c r="A232" s="134"/>
      <c r="B232" s="134"/>
      <c r="C232" s="134"/>
      <c r="D232" s="134"/>
      <c r="E232" s="134"/>
      <c r="F232" s="134"/>
      <c r="G232" s="134"/>
      <c r="H232" s="134"/>
      <c r="I232" s="134"/>
      <c r="J232" s="134"/>
      <c r="K232" s="134"/>
      <c r="L232" s="41"/>
      <c r="M232" s="41"/>
      <c r="N232" s="54"/>
      <c r="O232" s="134"/>
      <c r="P232" s="134"/>
      <c r="Q232" s="134"/>
      <c r="R232" s="134"/>
      <c r="S232" s="134"/>
      <c r="T232" s="134"/>
      <c r="U232" s="134"/>
      <c r="V232" s="134"/>
      <c r="W232" s="134"/>
      <c r="X232" s="134"/>
      <c r="Y232" s="134"/>
      <c r="Z232" s="134"/>
    </row>
    <row r="233" spans="1:26" ht="22.5" customHeight="1">
      <c r="A233" s="134"/>
      <c r="B233" s="134"/>
      <c r="C233" s="134"/>
      <c r="D233" s="134"/>
      <c r="E233" s="134"/>
      <c r="F233" s="134"/>
      <c r="G233" s="134"/>
      <c r="H233" s="134"/>
      <c r="I233" s="134"/>
      <c r="J233" s="134"/>
      <c r="K233" s="134"/>
      <c r="L233" s="41"/>
      <c r="M233" s="41"/>
      <c r="N233" s="54"/>
      <c r="O233" s="134"/>
      <c r="P233" s="134"/>
      <c r="Q233" s="134"/>
      <c r="R233" s="134"/>
      <c r="S233" s="134"/>
      <c r="T233" s="134"/>
      <c r="U233" s="134"/>
      <c r="V233" s="134"/>
      <c r="W233" s="134"/>
      <c r="X233" s="134"/>
      <c r="Y233" s="134"/>
      <c r="Z233" s="134"/>
    </row>
    <row r="234" spans="1:26" ht="22.5" customHeight="1">
      <c r="A234" s="134"/>
      <c r="B234" s="134"/>
      <c r="C234" s="134"/>
      <c r="D234" s="134"/>
      <c r="E234" s="134"/>
      <c r="F234" s="134"/>
      <c r="G234" s="134"/>
      <c r="H234" s="134"/>
      <c r="I234" s="134"/>
      <c r="J234" s="134"/>
      <c r="K234" s="134"/>
      <c r="L234" s="41"/>
      <c r="M234" s="41"/>
      <c r="N234" s="54"/>
      <c r="O234" s="134"/>
      <c r="P234" s="134"/>
      <c r="Q234" s="134"/>
      <c r="R234" s="134"/>
      <c r="S234" s="134"/>
      <c r="T234" s="134"/>
      <c r="U234" s="134"/>
      <c r="V234" s="134"/>
      <c r="W234" s="134"/>
      <c r="X234" s="134"/>
      <c r="Y234" s="134"/>
      <c r="Z234" s="134"/>
    </row>
    <row r="235" spans="1:26" ht="22.5" customHeight="1">
      <c r="A235" s="134"/>
      <c r="B235" s="134"/>
      <c r="C235" s="134"/>
      <c r="D235" s="134"/>
      <c r="E235" s="134"/>
      <c r="F235" s="134"/>
      <c r="G235" s="134"/>
      <c r="H235" s="134"/>
      <c r="I235" s="134"/>
      <c r="J235" s="134"/>
      <c r="K235" s="134"/>
      <c r="L235" s="41"/>
      <c r="M235" s="41"/>
      <c r="N235" s="54"/>
      <c r="O235" s="134"/>
      <c r="P235" s="134"/>
      <c r="Q235" s="134"/>
      <c r="R235" s="134"/>
      <c r="S235" s="134"/>
      <c r="T235" s="134"/>
      <c r="U235" s="134"/>
      <c r="V235" s="134"/>
      <c r="W235" s="134"/>
      <c r="X235" s="134"/>
      <c r="Y235" s="134"/>
      <c r="Z235" s="134"/>
    </row>
    <row r="236" spans="1:26" ht="22.5" customHeight="1">
      <c r="A236" s="134"/>
      <c r="B236" s="134"/>
      <c r="C236" s="134"/>
      <c r="D236" s="134"/>
      <c r="E236" s="134"/>
      <c r="F236" s="134"/>
      <c r="G236" s="134"/>
      <c r="H236" s="134"/>
      <c r="I236" s="134"/>
      <c r="J236" s="134"/>
      <c r="K236" s="134"/>
      <c r="L236" s="41"/>
      <c r="M236" s="41"/>
      <c r="N236" s="54"/>
      <c r="O236" s="134"/>
      <c r="P236" s="134"/>
      <c r="Q236" s="134"/>
      <c r="R236" s="134"/>
      <c r="S236" s="134"/>
      <c r="T236" s="134"/>
      <c r="U236" s="134"/>
      <c r="V236" s="134"/>
      <c r="W236" s="134"/>
      <c r="X236" s="134"/>
      <c r="Y236" s="134"/>
      <c r="Z236" s="134"/>
    </row>
    <row r="237" spans="1:26" ht="22.5" customHeight="1">
      <c r="A237" s="134"/>
      <c r="B237" s="134"/>
      <c r="C237" s="134"/>
      <c r="D237" s="134"/>
      <c r="E237" s="134"/>
      <c r="F237" s="134"/>
      <c r="G237" s="134"/>
      <c r="H237" s="134"/>
      <c r="I237" s="134"/>
      <c r="J237" s="134"/>
      <c r="K237" s="134"/>
      <c r="L237" s="41"/>
      <c r="M237" s="41"/>
      <c r="N237" s="54"/>
      <c r="O237" s="134"/>
      <c r="P237" s="134"/>
      <c r="Q237" s="134"/>
      <c r="R237" s="134"/>
      <c r="S237" s="134"/>
      <c r="T237" s="134"/>
      <c r="U237" s="134"/>
      <c r="V237" s="134"/>
      <c r="W237" s="134"/>
      <c r="X237" s="134"/>
      <c r="Y237" s="134"/>
      <c r="Z237" s="134"/>
    </row>
    <row r="238" spans="1:26" ht="22.5" customHeight="1">
      <c r="A238" s="134"/>
      <c r="B238" s="134"/>
      <c r="C238" s="134"/>
      <c r="D238" s="134"/>
      <c r="E238" s="134"/>
      <c r="F238" s="134"/>
      <c r="G238" s="134"/>
      <c r="H238" s="134"/>
      <c r="I238" s="134"/>
      <c r="J238" s="134"/>
      <c r="K238" s="134"/>
      <c r="L238" s="41"/>
      <c r="M238" s="41"/>
      <c r="N238" s="54"/>
      <c r="O238" s="134"/>
      <c r="P238" s="134"/>
      <c r="Q238" s="134"/>
      <c r="R238" s="134"/>
      <c r="S238" s="134"/>
      <c r="T238" s="134"/>
      <c r="U238" s="134"/>
      <c r="V238" s="134"/>
      <c r="W238" s="134"/>
      <c r="X238" s="134"/>
      <c r="Y238" s="134"/>
      <c r="Z238" s="134"/>
    </row>
    <row r="239" spans="1:26" ht="22.5" customHeight="1">
      <c r="A239" s="134"/>
      <c r="B239" s="134"/>
      <c r="C239" s="134"/>
      <c r="D239" s="134"/>
      <c r="E239" s="134"/>
      <c r="F239" s="134"/>
      <c r="G239" s="134"/>
      <c r="H239" s="134"/>
      <c r="I239" s="134"/>
      <c r="J239" s="134"/>
      <c r="K239" s="134"/>
      <c r="L239" s="41"/>
      <c r="M239" s="41"/>
      <c r="N239" s="54"/>
      <c r="O239" s="134"/>
      <c r="P239" s="134"/>
      <c r="Q239" s="134"/>
      <c r="R239" s="134"/>
      <c r="S239" s="134"/>
      <c r="T239" s="134"/>
      <c r="U239" s="134"/>
      <c r="V239" s="134"/>
      <c r="W239" s="134"/>
      <c r="X239" s="134"/>
      <c r="Y239" s="134"/>
      <c r="Z239" s="134"/>
    </row>
    <row r="240" spans="1:26" ht="22.5" customHeight="1">
      <c r="A240" s="134"/>
      <c r="B240" s="134"/>
      <c r="C240" s="134"/>
      <c r="D240" s="134"/>
      <c r="E240" s="134"/>
      <c r="F240" s="134"/>
      <c r="G240" s="134"/>
      <c r="H240" s="134"/>
      <c r="I240" s="134"/>
      <c r="J240" s="134"/>
      <c r="K240" s="134"/>
      <c r="L240" s="41"/>
      <c r="M240" s="41"/>
      <c r="N240" s="54"/>
      <c r="O240" s="134"/>
      <c r="P240" s="134"/>
      <c r="Q240" s="134"/>
      <c r="R240" s="134"/>
      <c r="S240" s="134"/>
      <c r="T240" s="134"/>
      <c r="U240" s="134"/>
      <c r="V240" s="134"/>
      <c r="W240" s="134"/>
      <c r="X240" s="134"/>
      <c r="Y240" s="134"/>
      <c r="Z240" s="134"/>
    </row>
    <row r="241" spans="1:26" ht="22.5" customHeight="1">
      <c r="A241" s="134"/>
      <c r="B241" s="134"/>
      <c r="C241" s="134"/>
      <c r="D241" s="134"/>
      <c r="E241" s="134"/>
      <c r="F241" s="134"/>
      <c r="G241" s="134"/>
      <c r="H241" s="134"/>
      <c r="I241" s="134"/>
      <c r="J241" s="134"/>
      <c r="K241" s="134"/>
      <c r="L241" s="41"/>
      <c r="M241" s="41"/>
      <c r="N241" s="54"/>
      <c r="O241" s="134"/>
      <c r="P241" s="134"/>
      <c r="Q241" s="134"/>
      <c r="R241" s="134"/>
      <c r="S241" s="134"/>
      <c r="T241" s="134"/>
      <c r="U241" s="134"/>
      <c r="V241" s="134"/>
      <c r="W241" s="134"/>
      <c r="X241" s="134"/>
      <c r="Y241" s="134"/>
      <c r="Z241" s="134"/>
    </row>
    <row r="242" spans="1:26" ht="22.5" customHeight="1">
      <c r="A242" s="134"/>
      <c r="B242" s="134"/>
      <c r="C242" s="134"/>
      <c r="D242" s="134"/>
      <c r="E242" s="134"/>
      <c r="F242" s="134"/>
      <c r="G242" s="134"/>
      <c r="H242" s="134"/>
      <c r="I242" s="134"/>
      <c r="J242" s="134"/>
      <c r="K242" s="134"/>
      <c r="L242" s="41"/>
      <c r="M242" s="41"/>
      <c r="N242" s="54"/>
      <c r="O242" s="134"/>
      <c r="P242" s="134"/>
      <c r="Q242" s="134"/>
      <c r="R242" s="134"/>
      <c r="S242" s="134"/>
      <c r="T242" s="134"/>
      <c r="U242" s="134"/>
      <c r="V242" s="134"/>
      <c r="W242" s="134"/>
      <c r="X242" s="134"/>
      <c r="Y242" s="134"/>
      <c r="Z242" s="134"/>
    </row>
    <row r="243" spans="1:26" ht="22.5" customHeight="1">
      <c r="A243" s="134"/>
      <c r="B243" s="134"/>
      <c r="C243" s="134"/>
      <c r="D243" s="134"/>
      <c r="E243" s="134"/>
      <c r="F243" s="134"/>
      <c r="G243" s="134"/>
      <c r="H243" s="134"/>
      <c r="I243" s="134"/>
      <c r="J243" s="134"/>
      <c r="K243" s="134"/>
      <c r="L243" s="41"/>
      <c r="M243" s="41"/>
      <c r="N243" s="54"/>
      <c r="O243" s="134"/>
      <c r="P243" s="134"/>
      <c r="Q243" s="134"/>
      <c r="R243" s="134"/>
      <c r="S243" s="134"/>
      <c r="T243" s="134"/>
      <c r="U243" s="134"/>
      <c r="V243" s="134"/>
      <c r="W243" s="134"/>
      <c r="X243" s="134"/>
      <c r="Y243" s="134"/>
      <c r="Z243" s="134"/>
    </row>
    <row r="244" spans="1:26" ht="22.5" customHeight="1">
      <c r="A244" s="134"/>
      <c r="B244" s="134"/>
      <c r="C244" s="134"/>
      <c r="D244" s="134"/>
      <c r="E244" s="134"/>
      <c r="F244" s="134"/>
      <c r="G244" s="134"/>
      <c r="H244" s="134"/>
      <c r="I244" s="134"/>
      <c r="J244" s="134"/>
      <c r="K244" s="134"/>
      <c r="L244" s="41"/>
      <c r="M244" s="41"/>
      <c r="N244" s="54"/>
      <c r="O244" s="134"/>
      <c r="P244" s="134"/>
      <c r="Q244" s="134"/>
      <c r="R244" s="134"/>
      <c r="S244" s="134"/>
      <c r="T244" s="134"/>
      <c r="U244" s="134"/>
      <c r="V244" s="134"/>
      <c r="W244" s="134"/>
      <c r="X244" s="134"/>
      <c r="Y244" s="134"/>
      <c r="Z244" s="134"/>
    </row>
    <row r="245" spans="1:26" ht="22.5" customHeight="1">
      <c r="A245" s="134"/>
      <c r="B245" s="134"/>
      <c r="C245" s="134"/>
      <c r="D245" s="134"/>
      <c r="E245" s="134"/>
      <c r="F245" s="134"/>
      <c r="G245" s="134"/>
      <c r="H245" s="134"/>
      <c r="I245" s="134"/>
      <c r="J245" s="134"/>
      <c r="K245" s="134"/>
      <c r="L245" s="41"/>
      <c r="M245" s="41"/>
      <c r="N245" s="54"/>
      <c r="O245" s="134"/>
      <c r="P245" s="134"/>
      <c r="Q245" s="134"/>
      <c r="R245" s="134"/>
      <c r="S245" s="134"/>
      <c r="T245" s="134"/>
      <c r="U245" s="134"/>
      <c r="V245" s="134"/>
      <c r="W245" s="134"/>
      <c r="X245" s="134"/>
      <c r="Y245" s="134"/>
      <c r="Z245" s="134"/>
    </row>
    <row r="246" spans="1:26" ht="22.5" customHeight="1">
      <c r="A246" s="134"/>
      <c r="B246" s="134"/>
      <c r="C246" s="134"/>
      <c r="D246" s="134"/>
      <c r="E246" s="134"/>
      <c r="F246" s="134"/>
      <c r="G246" s="134"/>
      <c r="H246" s="134"/>
      <c r="I246" s="134"/>
      <c r="J246" s="134"/>
      <c r="K246" s="134"/>
      <c r="L246" s="41"/>
      <c r="M246" s="41"/>
      <c r="N246" s="54"/>
      <c r="O246" s="134"/>
      <c r="P246" s="134"/>
      <c r="Q246" s="134"/>
      <c r="R246" s="134"/>
      <c r="S246" s="134"/>
      <c r="T246" s="134"/>
      <c r="U246" s="134"/>
      <c r="V246" s="134"/>
      <c r="W246" s="134"/>
      <c r="X246" s="134"/>
      <c r="Y246" s="134"/>
      <c r="Z246" s="134"/>
    </row>
    <row r="247" spans="1:26" ht="22.5" customHeight="1">
      <c r="A247" s="134"/>
      <c r="B247" s="134"/>
      <c r="C247" s="134"/>
      <c r="D247" s="134"/>
      <c r="E247" s="134"/>
      <c r="F247" s="134"/>
      <c r="G247" s="134"/>
      <c r="H247" s="134"/>
      <c r="I247" s="134"/>
      <c r="J247" s="134"/>
      <c r="K247" s="134"/>
      <c r="L247" s="41"/>
      <c r="M247" s="41"/>
      <c r="N247" s="54"/>
      <c r="O247" s="134"/>
      <c r="P247" s="134"/>
      <c r="Q247" s="134"/>
      <c r="R247" s="134"/>
      <c r="S247" s="134"/>
      <c r="T247" s="134"/>
      <c r="U247" s="134"/>
      <c r="V247" s="134"/>
      <c r="W247" s="134"/>
      <c r="X247" s="134"/>
      <c r="Y247" s="134"/>
      <c r="Z247" s="134"/>
    </row>
    <row r="248" spans="1:26" ht="22.5" customHeight="1">
      <c r="A248" s="134"/>
      <c r="B248" s="134"/>
      <c r="C248" s="134"/>
      <c r="D248" s="134"/>
      <c r="E248" s="134"/>
      <c r="F248" s="134"/>
      <c r="G248" s="134"/>
      <c r="H248" s="134"/>
      <c r="I248" s="134"/>
      <c r="J248" s="134"/>
      <c r="K248" s="134"/>
      <c r="L248" s="41"/>
      <c r="M248" s="41"/>
      <c r="N248" s="54"/>
      <c r="O248" s="134"/>
      <c r="P248" s="134"/>
      <c r="Q248" s="134"/>
      <c r="R248" s="134"/>
      <c r="S248" s="134"/>
      <c r="T248" s="134"/>
      <c r="U248" s="134"/>
      <c r="V248" s="134"/>
      <c r="W248" s="134"/>
      <c r="X248" s="134"/>
      <c r="Y248" s="134"/>
      <c r="Z248" s="134"/>
    </row>
    <row r="249" spans="1:26" ht="22.5" customHeight="1">
      <c r="A249" s="134"/>
      <c r="B249" s="134"/>
      <c r="C249" s="134"/>
      <c r="D249" s="134"/>
      <c r="E249" s="134"/>
      <c r="F249" s="134"/>
      <c r="G249" s="134"/>
      <c r="H249" s="134"/>
      <c r="I249" s="134"/>
      <c r="J249" s="134"/>
      <c r="K249" s="134"/>
      <c r="L249" s="41"/>
      <c r="M249" s="41"/>
      <c r="N249" s="54"/>
      <c r="O249" s="134"/>
      <c r="P249" s="134"/>
      <c r="Q249" s="134"/>
      <c r="R249" s="134"/>
      <c r="S249" s="134"/>
      <c r="T249" s="134"/>
      <c r="U249" s="134"/>
      <c r="V249" s="134"/>
      <c r="W249" s="134"/>
      <c r="X249" s="134"/>
      <c r="Y249" s="134"/>
      <c r="Z249" s="134"/>
    </row>
    <row r="250" spans="1:26" ht="22.5" customHeight="1">
      <c r="A250" s="134"/>
      <c r="B250" s="134"/>
      <c r="C250" s="134"/>
      <c r="D250" s="134"/>
      <c r="E250" s="134"/>
      <c r="F250" s="134"/>
      <c r="G250" s="134"/>
      <c r="H250" s="134"/>
      <c r="I250" s="134"/>
      <c r="J250" s="134"/>
      <c r="K250" s="134"/>
      <c r="L250" s="41"/>
      <c r="M250" s="41"/>
      <c r="N250" s="54"/>
      <c r="O250" s="134"/>
      <c r="P250" s="134"/>
      <c r="Q250" s="134"/>
      <c r="R250" s="134"/>
      <c r="S250" s="134"/>
      <c r="T250" s="134"/>
      <c r="U250" s="134"/>
      <c r="V250" s="134"/>
      <c r="W250" s="134"/>
      <c r="X250" s="134"/>
      <c r="Y250" s="134"/>
      <c r="Z250" s="134"/>
    </row>
    <row r="251" spans="1:26" ht="22.5" customHeight="1">
      <c r="A251" s="134"/>
      <c r="B251" s="134"/>
      <c r="C251" s="134"/>
      <c r="D251" s="134"/>
      <c r="E251" s="134"/>
      <c r="F251" s="134"/>
      <c r="G251" s="134"/>
      <c r="H251" s="134"/>
      <c r="I251" s="134"/>
      <c r="J251" s="134"/>
      <c r="K251" s="134"/>
      <c r="L251" s="41"/>
      <c r="M251" s="41"/>
      <c r="N251" s="54"/>
      <c r="O251" s="134"/>
      <c r="P251" s="134"/>
      <c r="Q251" s="134"/>
      <c r="R251" s="134"/>
      <c r="S251" s="134"/>
      <c r="T251" s="134"/>
      <c r="U251" s="134"/>
      <c r="V251" s="134"/>
      <c r="W251" s="134"/>
      <c r="X251" s="134"/>
      <c r="Y251" s="134"/>
      <c r="Z251" s="134"/>
    </row>
    <row r="252" spans="1:26" ht="22.5" customHeight="1">
      <c r="A252" s="134"/>
      <c r="B252" s="134"/>
      <c r="C252" s="134"/>
      <c r="D252" s="134"/>
      <c r="E252" s="134"/>
      <c r="F252" s="134"/>
      <c r="G252" s="134"/>
      <c r="H252" s="134"/>
      <c r="I252" s="134"/>
      <c r="J252" s="134"/>
      <c r="K252" s="134"/>
      <c r="L252" s="41"/>
      <c r="M252" s="41"/>
      <c r="N252" s="54"/>
      <c r="O252" s="134"/>
      <c r="P252" s="134"/>
      <c r="Q252" s="134"/>
      <c r="R252" s="134"/>
      <c r="S252" s="134"/>
      <c r="T252" s="134"/>
      <c r="U252" s="134"/>
      <c r="V252" s="134"/>
      <c r="W252" s="134"/>
      <c r="X252" s="134"/>
      <c r="Y252" s="134"/>
      <c r="Z252" s="134"/>
    </row>
    <row r="253" spans="1:26" ht="22.5" customHeight="1">
      <c r="A253" s="134"/>
      <c r="B253" s="134"/>
      <c r="C253" s="134"/>
      <c r="D253" s="134"/>
      <c r="E253" s="134"/>
      <c r="F253" s="134"/>
      <c r="G253" s="134"/>
      <c r="H253" s="134"/>
      <c r="I253" s="134"/>
      <c r="J253" s="134"/>
      <c r="K253" s="134"/>
      <c r="L253" s="41"/>
      <c r="M253" s="41"/>
      <c r="N253" s="54"/>
      <c r="O253" s="134"/>
      <c r="P253" s="134"/>
      <c r="Q253" s="134"/>
      <c r="R253" s="134"/>
      <c r="S253" s="134"/>
      <c r="T253" s="134"/>
      <c r="U253" s="134"/>
      <c r="V253" s="134"/>
      <c r="W253" s="134"/>
      <c r="X253" s="134"/>
      <c r="Y253" s="134"/>
      <c r="Z253" s="134"/>
    </row>
    <row r="254" spans="1:26" ht="22.5" customHeight="1">
      <c r="A254" s="134"/>
      <c r="B254" s="134"/>
      <c r="C254" s="134"/>
      <c r="D254" s="134"/>
      <c r="E254" s="134"/>
      <c r="F254" s="134"/>
      <c r="G254" s="134"/>
      <c r="H254" s="134"/>
      <c r="I254" s="134"/>
      <c r="J254" s="134"/>
      <c r="K254" s="134"/>
      <c r="L254" s="41"/>
      <c r="M254" s="41"/>
      <c r="N254" s="54"/>
      <c r="O254" s="134"/>
      <c r="P254" s="134"/>
      <c r="Q254" s="134"/>
      <c r="R254" s="134"/>
      <c r="S254" s="134"/>
      <c r="T254" s="134"/>
      <c r="U254" s="134"/>
      <c r="V254" s="134"/>
      <c r="W254" s="134"/>
      <c r="X254" s="134"/>
      <c r="Y254" s="134"/>
      <c r="Z254" s="134"/>
    </row>
    <row r="255" spans="1:26" ht="22.5" customHeight="1">
      <c r="A255" s="134"/>
      <c r="B255" s="134"/>
      <c r="C255" s="134"/>
      <c r="D255" s="134"/>
      <c r="E255" s="134"/>
      <c r="F255" s="134"/>
      <c r="G255" s="134"/>
      <c r="H255" s="134"/>
      <c r="I255" s="134"/>
      <c r="J255" s="134"/>
      <c r="K255" s="134"/>
      <c r="L255" s="41"/>
      <c r="M255" s="41"/>
      <c r="N255" s="54"/>
      <c r="O255" s="134"/>
      <c r="P255" s="134"/>
      <c r="Q255" s="134"/>
      <c r="R255" s="134"/>
      <c r="S255" s="134"/>
      <c r="T255" s="134"/>
      <c r="U255" s="134"/>
      <c r="V255" s="134"/>
      <c r="W255" s="134"/>
      <c r="X255" s="134"/>
      <c r="Y255" s="134"/>
      <c r="Z255" s="134"/>
    </row>
    <row r="256" spans="1:26" ht="22.5" customHeight="1">
      <c r="A256" s="134"/>
      <c r="B256" s="134"/>
      <c r="C256" s="134"/>
      <c r="D256" s="134"/>
      <c r="E256" s="134"/>
      <c r="F256" s="134"/>
      <c r="G256" s="134"/>
      <c r="H256" s="134"/>
      <c r="I256" s="134"/>
      <c r="J256" s="134"/>
      <c r="K256" s="134"/>
      <c r="L256" s="41"/>
      <c r="M256" s="41"/>
      <c r="N256" s="54"/>
      <c r="O256" s="134"/>
      <c r="P256" s="134"/>
      <c r="Q256" s="134"/>
      <c r="R256" s="134"/>
      <c r="S256" s="134"/>
      <c r="T256" s="134"/>
      <c r="U256" s="134"/>
      <c r="V256" s="134"/>
      <c r="W256" s="134"/>
      <c r="X256" s="134"/>
      <c r="Y256" s="134"/>
      <c r="Z256" s="134"/>
    </row>
    <row r="257" spans="1:26" ht="22.5" customHeight="1">
      <c r="A257" s="134"/>
      <c r="B257" s="134"/>
      <c r="C257" s="134"/>
      <c r="D257" s="134"/>
      <c r="E257" s="134"/>
      <c r="F257" s="134"/>
      <c r="G257" s="134"/>
      <c r="H257" s="134"/>
      <c r="I257" s="134"/>
      <c r="J257" s="134"/>
      <c r="K257" s="134"/>
      <c r="L257" s="41"/>
      <c r="M257" s="41"/>
      <c r="N257" s="54"/>
      <c r="O257" s="134"/>
      <c r="P257" s="134"/>
      <c r="Q257" s="134"/>
      <c r="R257" s="134"/>
      <c r="S257" s="134"/>
      <c r="T257" s="134"/>
      <c r="U257" s="134"/>
      <c r="V257" s="134"/>
      <c r="W257" s="134"/>
      <c r="X257" s="134"/>
      <c r="Y257" s="134"/>
      <c r="Z257" s="134"/>
    </row>
    <row r="258" spans="1:26" ht="22.5" customHeight="1">
      <c r="A258" s="134"/>
      <c r="B258" s="134"/>
      <c r="C258" s="134"/>
      <c r="D258" s="134"/>
      <c r="E258" s="134"/>
      <c r="F258" s="134"/>
      <c r="G258" s="134"/>
      <c r="H258" s="134"/>
      <c r="I258" s="134"/>
      <c r="J258" s="134"/>
      <c r="K258" s="134"/>
      <c r="L258" s="41"/>
      <c r="M258" s="41"/>
      <c r="N258" s="54"/>
      <c r="O258" s="134"/>
      <c r="P258" s="134"/>
      <c r="Q258" s="134"/>
      <c r="R258" s="134"/>
      <c r="S258" s="134"/>
      <c r="T258" s="134"/>
      <c r="U258" s="134"/>
      <c r="V258" s="134"/>
      <c r="W258" s="134"/>
      <c r="X258" s="134"/>
      <c r="Y258" s="134"/>
      <c r="Z258" s="134"/>
    </row>
    <row r="259" spans="1:26" ht="22.5" customHeight="1">
      <c r="A259" s="134"/>
      <c r="B259" s="134"/>
      <c r="C259" s="134"/>
      <c r="D259" s="134"/>
      <c r="E259" s="134"/>
      <c r="F259" s="134"/>
      <c r="G259" s="134"/>
      <c r="H259" s="134"/>
      <c r="I259" s="134"/>
      <c r="J259" s="134"/>
      <c r="K259" s="134"/>
      <c r="L259" s="41"/>
      <c r="M259" s="41"/>
      <c r="N259" s="54"/>
      <c r="O259" s="134"/>
      <c r="P259" s="134"/>
      <c r="Q259" s="134"/>
      <c r="R259" s="134"/>
      <c r="S259" s="134"/>
      <c r="T259" s="134"/>
      <c r="U259" s="134"/>
      <c r="V259" s="134"/>
      <c r="W259" s="134"/>
      <c r="X259" s="134"/>
      <c r="Y259" s="134"/>
      <c r="Z259" s="134"/>
    </row>
    <row r="260" spans="1:26" ht="22.5" customHeight="1">
      <c r="A260" s="134"/>
      <c r="B260" s="134"/>
      <c r="C260" s="134"/>
      <c r="D260" s="134"/>
      <c r="E260" s="134"/>
      <c r="F260" s="134"/>
      <c r="G260" s="134"/>
      <c r="H260" s="134"/>
      <c r="I260" s="134"/>
      <c r="J260" s="134"/>
      <c r="K260" s="134"/>
      <c r="L260" s="41"/>
      <c r="M260" s="41"/>
      <c r="N260" s="54"/>
      <c r="O260" s="134"/>
      <c r="P260" s="134"/>
      <c r="Q260" s="134"/>
      <c r="R260" s="134"/>
      <c r="S260" s="134"/>
      <c r="T260" s="134"/>
      <c r="U260" s="134"/>
      <c r="V260" s="134"/>
      <c r="W260" s="134"/>
      <c r="X260" s="134"/>
      <c r="Y260" s="134"/>
      <c r="Z260" s="134"/>
    </row>
    <row r="261" spans="1:26" ht="22.5" customHeight="1">
      <c r="A261" s="134"/>
      <c r="B261" s="134"/>
      <c r="C261" s="134"/>
      <c r="D261" s="134"/>
      <c r="E261" s="134"/>
      <c r="F261" s="134"/>
      <c r="G261" s="134"/>
      <c r="H261" s="134"/>
      <c r="I261" s="134"/>
      <c r="J261" s="134"/>
      <c r="K261" s="134"/>
      <c r="L261" s="41"/>
      <c r="M261" s="41"/>
      <c r="N261" s="54"/>
      <c r="O261" s="134"/>
      <c r="P261" s="134"/>
      <c r="Q261" s="134"/>
      <c r="R261" s="134"/>
      <c r="S261" s="134"/>
      <c r="T261" s="134"/>
      <c r="U261" s="134"/>
      <c r="V261" s="134"/>
      <c r="W261" s="134"/>
      <c r="X261" s="134"/>
      <c r="Y261" s="134"/>
      <c r="Z261" s="134"/>
    </row>
    <row r="262" spans="1:26" ht="22.5" customHeight="1">
      <c r="A262" s="134"/>
      <c r="B262" s="134"/>
      <c r="C262" s="134"/>
      <c r="D262" s="134"/>
      <c r="E262" s="134"/>
      <c r="F262" s="134"/>
      <c r="G262" s="134"/>
      <c r="H262" s="134"/>
      <c r="I262" s="134"/>
      <c r="J262" s="134"/>
      <c r="K262" s="134"/>
      <c r="L262" s="41"/>
      <c r="M262" s="41"/>
      <c r="N262" s="54"/>
      <c r="O262" s="134"/>
      <c r="P262" s="134"/>
      <c r="Q262" s="134"/>
      <c r="R262" s="134"/>
      <c r="S262" s="134"/>
      <c r="T262" s="134"/>
      <c r="U262" s="134"/>
      <c r="V262" s="134"/>
      <c r="W262" s="134"/>
      <c r="X262" s="134"/>
      <c r="Y262" s="134"/>
      <c r="Z262" s="134"/>
    </row>
    <row r="263" spans="1:26" ht="22.5" customHeight="1">
      <c r="A263" s="134"/>
      <c r="B263" s="134"/>
      <c r="C263" s="134"/>
      <c r="D263" s="134"/>
      <c r="E263" s="134"/>
      <c r="F263" s="134"/>
      <c r="G263" s="134"/>
      <c r="H263" s="134"/>
      <c r="I263" s="134"/>
      <c r="J263" s="134"/>
      <c r="K263" s="134"/>
      <c r="L263" s="41"/>
      <c r="M263" s="41"/>
      <c r="N263" s="54"/>
      <c r="O263" s="134"/>
      <c r="P263" s="134"/>
      <c r="Q263" s="134"/>
      <c r="R263" s="134"/>
      <c r="S263" s="134"/>
      <c r="T263" s="134"/>
      <c r="U263" s="134"/>
      <c r="V263" s="134"/>
      <c r="W263" s="134"/>
      <c r="X263" s="134"/>
      <c r="Y263" s="134"/>
      <c r="Z263" s="134"/>
    </row>
    <row r="264" spans="1:26" ht="22.5" customHeight="1">
      <c r="A264" s="134"/>
      <c r="B264" s="134"/>
      <c r="C264" s="134"/>
      <c r="D264" s="134"/>
      <c r="E264" s="134"/>
      <c r="F264" s="134"/>
      <c r="G264" s="134"/>
      <c r="H264" s="134"/>
      <c r="I264" s="134"/>
      <c r="J264" s="134"/>
      <c r="K264" s="134"/>
      <c r="L264" s="41"/>
      <c r="M264" s="41"/>
      <c r="N264" s="54"/>
      <c r="O264" s="134"/>
      <c r="P264" s="134"/>
      <c r="Q264" s="134"/>
      <c r="R264" s="134"/>
      <c r="S264" s="134"/>
      <c r="T264" s="134"/>
      <c r="U264" s="134"/>
      <c r="V264" s="134"/>
      <c r="W264" s="134"/>
      <c r="X264" s="134"/>
      <c r="Y264" s="134"/>
      <c r="Z264" s="134"/>
    </row>
    <row r="265" spans="1:26" ht="22.5" customHeight="1">
      <c r="A265" s="134"/>
      <c r="B265" s="134"/>
      <c r="C265" s="134"/>
      <c r="D265" s="134"/>
      <c r="E265" s="134"/>
      <c r="F265" s="134"/>
      <c r="G265" s="134"/>
      <c r="H265" s="134"/>
      <c r="I265" s="134"/>
      <c r="J265" s="134"/>
      <c r="K265" s="134"/>
      <c r="L265" s="41"/>
      <c r="M265" s="41"/>
      <c r="N265" s="54"/>
      <c r="O265" s="134"/>
      <c r="P265" s="134"/>
      <c r="Q265" s="134"/>
      <c r="R265" s="134"/>
      <c r="S265" s="134"/>
      <c r="T265" s="134"/>
      <c r="U265" s="134"/>
      <c r="V265" s="134"/>
      <c r="W265" s="134"/>
      <c r="X265" s="134"/>
      <c r="Y265" s="134"/>
      <c r="Z265" s="134"/>
    </row>
    <row r="266" spans="1:26" ht="22.5" customHeight="1">
      <c r="A266" s="134"/>
      <c r="B266" s="134"/>
      <c r="C266" s="134"/>
      <c r="D266" s="134"/>
      <c r="E266" s="134"/>
      <c r="F266" s="134"/>
      <c r="G266" s="134"/>
      <c r="H266" s="134"/>
      <c r="I266" s="134"/>
      <c r="J266" s="134"/>
      <c r="K266" s="134"/>
      <c r="L266" s="41"/>
      <c r="M266" s="41"/>
      <c r="N266" s="54"/>
      <c r="O266" s="134"/>
      <c r="P266" s="134"/>
      <c r="Q266" s="134"/>
      <c r="R266" s="134"/>
      <c r="S266" s="134"/>
      <c r="T266" s="134"/>
      <c r="U266" s="134"/>
      <c r="V266" s="134"/>
      <c r="W266" s="134"/>
      <c r="X266" s="134"/>
      <c r="Y266" s="134"/>
      <c r="Z266" s="134"/>
    </row>
    <row r="267" spans="1:26" ht="22.5" customHeight="1">
      <c r="A267" s="134"/>
      <c r="B267" s="134"/>
      <c r="C267" s="134"/>
      <c r="D267" s="134"/>
      <c r="E267" s="134"/>
      <c r="F267" s="134"/>
      <c r="G267" s="134"/>
      <c r="H267" s="134"/>
      <c r="I267" s="134"/>
      <c r="J267" s="134"/>
      <c r="K267" s="134"/>
      <c r="L267" s="41"/>
      <c r="M267" s="41"/>
      <c r="N267" s="54"/>
      <c r="O267" s="134"/>
      <c r="P267" s="134"/>
      <c r="Q267" s="134"/>
      <c r="R267" s="134"/>
      <c r="S267" s="134"/>
      <c r="T267" s="134"/>
      <c r="U267" s="134"/>
      <c r="V267" s="134"/>
      <c r="W267" s="134"/>
      <c r="X267" s="134"/>
      <c r="Y267" s="134"/>
      <c r="Z267" s="134"/>
    </row>
    <row r="268" spans="1:26" ht="22.5" customHeight="1">
      <c r="A268" s="134"/>
      <c r="B268" s="134"/>
      <c r="C268" s="134"/>
      <c r="D268" s="134"/>
      <c r="E268" s="134"/>
      <c r="F268" s="134"/>
      <c r="G268" s="134"/>
      <c r="H268" s="134"/>
      <c r="I268" s="134"/>
      <c r="J268" s="134"/>
      <c r="K268" s="134"/>
      <c r="L268" s="41"/>
      <c r="M268" s="41"/>
      <c r="N268" s="54"/>
      <c r="O268" s="134"/>
      <c r="P268" s="134"/>
      <c r="Q268" s="134"/>
      <c r="R268" s="134"/>
      <c r="S268" s="134"/>
      <c r="T268" s="134"/>
      <c r="U268" s="134"/>
      <c r="V268" s="134"/>
      <c r="W268" s="134"/>
      <c r="X268" s="134"/>
      <c r="Y268" s="134"/>
      <c r="Z268" s="134"/>
    </row>
    <row r="269" spans="1:26" ht="22.5" customHeight="1">
      <c r="A269" s="134"/>
      <c r="B269" s="134"/>
      <c r="C269" s="134"/>
      <c r="D269" s="134"/>
      <c r="E269" s="134"/>
      <c r="F269" s="134"/>
      <c r="G269" s="134"/>
      <c r="H269" s="134"/>
      <c r="I269" s="134"/>
      <c r="J269" s="134"/>
      <c r="K269" s="134"/>
      <c r="L269" s="41"/>
      <c r="M269" s="41"/>
      <c r="N269" s="54"/>
      <c r="O269" s="134"/>
      <c r="P269" s="134"/>
      <c r="Q269" s="134"/>
      <c r="R269" s="134"/>
      <c r="S269" s="134"/>
      <c r="T269" s="134"/>
      <c r="U269" s="134"/>
      <c r="V269" s="134"/>
      <c r="W269" s="134"/>
      <c r="X269" s="134"/>
      <c r="Y269" s="134"/>
      <c r="Z269" s="134"/>
    </row>
    <row r="270" spans="1:26" ht="22.5" customHeight="1">
      <c r="A270" s="134"/>
      <c r="B270" s="134"/>
      <c r="C270" s="134"/>
      <c r="D270" s="134"/>
      <c r="E270" s="134"/>
      <c r="F270" s="134"/>
      <c r="G270" s="134"/>
      <c r="H270" s="134"/>
      <c r="I270" s="134"/>
      <c r="J270" s="134"/>
      <c r="K270" s="134"/>
      <c r="L270" s="41"/>
      <c r="M270" s="41"/>
      <c r="N270" s="54"/>
      <c r="O270" s="134"/>
      <c r="P270" s="134"/>
      <c r="Q270" s="134"/>
      <c r="R270" s="134"/>
      <c r="S270" s="134"/>
      <c r="T270" s="134"/>
      <c r="U270" s="134"/>
      <c r="V270" s="134"/>
      <c r="W270" s="134"/>
      <c r="X270" s="134"/>
      <c r="Y270" s="134"/>
      <c r="Z270" s="134"/>
    </row>
    <row r="271" spans="1:26" ht="22.5" customHeight="1">
      <c r="A271" s="134"/>
      <c r="B271" s="134"/>
      <c r="C271" s="134"/>
      <c r="D271" s="134"/>
      <c r="E271" s="134"/>
      <c r="F271" s="134"/>
      <c r="G271" s="134"/>
      <c r="H271" s="134"/>
      <c r="I271" s="134"/>
      <c r="J271" s="134"/>
      <c r="K271" s="134"/>
      <c r="L271" s="41"/>
      <c r="M271" s="41"/>
      <c r="N271" s="54"/>
      <c r="O271" s="134"/>
      <c r="P271" s="134"/>
      <c r="Q271" s="134"/>
      <c r="R271" s="134"/>
      <c r="S271" s="134"/>
      <c r="T271" s="134"/>
      <c r="U271" s="134"/>
      <c r="V271" s="134"/>
      <c r="W271" s="134"/>
      <c r="X271" s="134"/>
      <c r="Y271" s="134"/>
      <c r="Z271" s="134"/>
    </row>
    <row r="272" spans="1:26" ht="22.5" customHeight="1">
      <c r="A272" s="134"/>
      <c r="B272" s="134"/>
      <c r="C272" s="134"/>
      <c r="D272" s="134"/>
      <c r="E272" s="134"/>
      <c r="F272" s="134"/>
      <c r="G272" s="134"/>
      <c r="H272" s="134"/>
      <c r="I272" s="134"/>
      <c r="J272" s="134"/>
      <c r="K272" s="134"/>
      <c r="L272" s="41"/>
      <c r="M272" s="41"/>
      <c r="N272" s="54"/>
      <c r="O272" s="134"/>
      <c r="P272" s="134"/>
      <c r="Q272" s="134"/>
      <c r="R272" s="134"/>
      <c r="S272" s="134"/>
      <c r="T272" s="134"/>
      <c r="U272" s="134"/>
      <c r="V272" s="134"/>
      <c r="W272" s="134"/>
      <c r="X272" s="134"/>
      <c r="Y272" s="134"/>
      <c r="Z272" s="134"/>
    </row>
    <row r="273" spans="1:26" ht="22.5" customHeight="1">
      <c r="A273" s="134"/>
      <c r="B273" s="134"/>
      <c r="C273" s="134"/>
      <c r="D273" s="134"/>
      <c r="E273" s="134"/>
      <c r="F273" s="134"/>
      <c r="G273" s="134"/>
      <c r="H273" s="134"/>
      <c r="I273" s="134"/>
      <c r="J273" s="134"/>
      <c r="K273" s="134"/>
      <c r="L273" s="41"/>
      <c r="M273" s="41"/>
      <c r="N273" s="54"/>
      <c r="O273" s="134"/>
      <c r="P273" s="134"/>
      <c r="Q273" s="134"/>
      <c r="R273" s="134"/>
      <c r="S273" s="134"/>
      <c r="T273" s="134"/>
      <c r="U273" s="134"/>
      <c r="V273" s="134"/>
      <c r="W273" s="134"/>
      <c r="X273" s="134"/>
      <c r="Y273" s="134"/>
      <c r="Z273" s="134"/>
    </row>
    <row r="274" spans="1:26" ht="22.5" customHeight="1">
      <c r="A274" s="134"/>
      <c r="B274" s="134"/>
      <c r="C274" s="134"/>
      <c r="D274" s="134"/>
      <c r="E274" s="134"/>
      <c r="F274" s="134"/>
      <c r="G274" s="134"/>
      <c r="H274" s="134"/>
      <c r="I274" s="134"/>
      <c r="J274" s="134"/>
      <c r="K274" s="134"/>
      <c r="L274" s="41"/>
      <c r="M274" s="41"/>
      <c r="N274" s="54"/>
      <c r="O274" s="134"/>
      <c r="P274" s="134"/>
      <c r="Q274" s="134"/>
      <c r="R274" s="134"/>
      <c r="S274" s="134"/>
      <c r="T274" s="134"/>
      <c r="U274" s="134"/>
      <c r="V274" s="134"/>
      <c r="W274" s="134"/>
      <c r="X274" s="134"/>
      <c r="Y274" s="134"/>
      <c r="Z274" s="134"/>
    </row>
    <row r="275" spans="1:26" ht="22.5" customHeight="1">
      <c r="A275" s="134"/>
      <c r="B275" s="134"/>
      <c r="C275" s="134"/>
      <c r="D275" s="134"/>
      <c r="E275" s="134"/>
      <c r="F275" s="134"/>
      <c r="G275" s="134"/>
      <c r="H275" s="134"/>
      <c r="I275" s="134"/>
      <c r="J275" s="134"/>
      <c r="K275" s="134"/>
      <c r="L275" s="41"/>
      <c r="M275" s="41"/>
      <c r="N275" s="54"/>
      <c r="O275" s="134"/>
      <c r="P275" s="134"/>
      <c r="Q275" s="134"/>
      <c r="R275" s="134"/>
      <c r="S275" s="134"/>
      <c r="T275" s="134"/>
      <c r="U275" s="134"/>
      <c r="V275" s="134"/>
      <c r="W275" s="134"/>
      <c r="X275" s="134"/>
      <c r="Y275" s="134"/>
      <c r="Z275" s="134"/>
    </row>
    <row r="276" spans="1:26" ht="22.5" customHeight="1">
      <c r="A276" s="134"/>
      <c r="B276" s="134"/>
      <c r="C276" s="134"/>
      <c r="D276" s="134"/>
      <c r="E276" s="134"/>
      <c r="F276" s="134"/>
      <c r="G276" s="134"/>
      <c r="H276" s="134"/>
      <c r="I276" s="134"/>
      <c r="J276" s="134"/>
      <c r="K276" s="134"/>
      <c r="L276" s="41"/>
      <c r="M276" s="41"/>
      <c r="N276" s="54"/>
      <c r="O276" s="134"/>
      <c r="P276" s="134"/>
      <c r="Q276" s="134"/>
      <c r="R276" s="134"/>
      <c r="S276" s="134"/>
      <c r="T276" s="134"/>
      <c r="U276" s="134"/>
      <c r="V276" s="134"/>
      <c r="W276" s="134"/>
      <c r="X276" s="134"/>
      <c r="Y276" s="134"/>
      <c r="Z276" s="134"/>
    </row>
    <row r="277" spans="1:26" ht="22.5" customHeight="1">
      <c r="A277" s="134"/>
      <c r="B277" s="134"/>
      <c r="C277" s="134"/>
      <c r="D277" s="134"/>
      <c r="E277" s="134"/>
      <c r="F277" s="134"/>
      <c r="G277" s="134"/>
      <c r="H277" s="134"/>
      <c r="I277" s="134"/>
      <c r="J277" s="134"/>
      <c r="K277" s="134"/>
      <c r="L277" s="41"/>
      <c r="M277" s="41"/>
      <c r="N277" s="54"/>
      <c r="O277" s="134"/>
      <c r="P277" s="134"/>
      <c r="Q277" s="134"/>
      <c r="R277" s="134"/>
      <c r="S277" s="134"/>
      <c r="T277" s="134"/>
      <c r="U277" s="134"/>
      <c r="V277" s="134"/>
      <c r="W277" s="134"/>
      <c r="X277" s="134"/>
      <c r="Y277" s="134"/>
      <c r="Z277" s="134"/>
    </row>
    <row r="278" spans="1:26" ht="22.5" customHeight="1">
      <c r="A278" s="134"/>
      <c r="B278" s="134"/>
      <c r="C278" s="134"/>
      <c r="D278" s="134"/>
      <c r="E278" s="134"/>
      <c r="F278" s="134"/>
      <c r="G278" s="134"/>
      <c r="H278" s="134"/>
      <c r="I278" s="134"/>
      <c r="J278" s="134"/>
      <c r="K278" s="134"/>
      <c r="L278" s="41"/>
      <c r="M278" s="41"/>
      <c r="N278" s="54"/>
      <c r="O278" s="134"/>
      <c r="P278" s="134"/>
      <c r="Q278" s="134"/>
      <c r="R278" s="134"/>
      <c r="S278" s="134"/>
      <c r="T278" s="134"/>
      <c r="U278" s="134"/>
      <c r="V278" s="134"/>
      <c r="W278" s="134"/>
      <c r="X278" s="134"/>
      <c r="Y278" s="134"/>
      <c r="Z278" s="134"/>
    </row>
    <row r="279" spans="1:26" ht="22.5" customHeight="1">
      <c r="A279" s="134"/>
      <c r="B279" s="134"/>
      <c r="C279" s="134"/>
      <c r="D279" s="134"/>
      <c r="E279" s="134"/>
      <c r="F279" s="134"/>
      <c r="G279" s="134"/>
      <c r="H279" s="134"/>
      <c r="I279" s="134"/>
      <c r="J279" s="134"/>
      <c r="K279" s="134"/>
      <c r="L279" s="41"/>
      <c r="M279" s="41"/>
      <c r="N279" s="54"/>
      <c r="O279" s="134"/>
      <c r="P279" s="134"/>
      <c r="Q279" s="134"/>
      <c r="R279" s="134"/>
      <c r="S279" s="134"/>
      <c r="T279" s="134"/>
      <c r="U279" s="134"/>
      <c r="V279" s="134"/>
      <c r="W279" s="134"/>
      <c r="X279" s="134"/>
      <c r="Y279" s="134"/>
      <c r="Z279" s="134"/>
    </row>
    <row r="280" spans="1:26" ht="22.5" customHeight="1">
      <c r="A280" s="134"/>
      <c r="B280" s="134"/>
      <c r="C280" s="134"/>
      <c r="D280" s="134"/>
      <c r="E280" s="134"/>
      <c r="F280" s="134"/>
      <c r="G280" s="134"/>
      <c r="H280" s="134"/>
      <c r="I280" s="134"/>
      <c r="J280" s="134"/>
      <c r="K280" s="134"/>
      <c r="L280" s="41"/>
      <c r="M280" s="41"/>
      <c r="N280" s="54"/>
      <c r="O280" s="134"/>
      <c r="P280" s="134"/>
      <c r="Q280" s="134"/>
      <c r="R280" s="134"/>
      <c r="S280" s="134"/>
      <c r="T280" s="134"/>
      <c r="U280" s="134"/>
      <c r="V280" s="134"/>
      <c r="W280" s="134"/>
      <c r="X280" s="134"/>
      <c r="Y280" s="134"/>
      <c r="Z280" s="134"/>
    </row>
    <row r="281" spans="1:26" ht="22.5" customHeight="1">
      <c r="A281" s="134"/>
      <c r="B281" s="134"/>
      <c r="C281" s="134"/>
      <c r="D281" s="134"/>
      <c r="E281" s="134"/>
      <c r="F281" s="134"/>
      <c r="G281" s="134"/>
      <c r="H281" s="134"/>
      <c r="I281" s="134"/>
      <c r="J281" s="134"/>
      <c r="K281" s="134"/>
      <c r="L281" s="41"/>
      <c r="M281" s="41"/>
      <c r="N281" s="54"/>
      <c r="O281" s="134"/>
      <c r="P281" s="134"/>
      <c r="Q281" s="134"/>
      <c r="R281" s="134"/>
      <c r="S281" s="134"/>
      <c r="T281" s="134"/>
      <c r="U281" s="134"/>
      <c r="V281" s="134"/>
      <c r="W281" s="134"/>
      <c r="X281" s="134"/>
      <c r="Y281" s="134"/>
      <c r="Z281" s="134"/>
    </row>
    <row r="282" spans="1:26" ht="22.5" customHeight="1">
      <c r="A282" s="134"/>
      <c r="B282" s="134"/>
      <c r="C282" s="134"/>
      <c r="D282" s="134"/>
      <c r="E282" s="134"/>
      <c r="F282" s="134"/>
      <c r="G282" s="134"/>
      <c r="H282" s="134"/>
      <c r="I282" s="134"/>
      <c r="J282" s="134"/>
      <c r="K282" s="134"/>
      <c r="L282" s="41"/>
      <c r="M282" s="41"/>
      <c r="N282" s="54"/>
      <c r="O282" s="134"/>
      <c r="P282" s="134"/>
      <c r="Q282" s="134"/>
      <c r="R282" s="134"/>
      <c r="S282" s="134"/>
      <c r="T282" s="134"/>
      <c r="U282" s="134"/>
      <c r="V282" s="134"/>
      <c r="W282" s="134"/>
      <c r="X282" s="134"/>
      <c r="Y282" s="134"/>
      <c r="Z282" s="134"/>
    </row>
    <row r="283" spans="1:26" ht="22.5" customHeight="1">
      <c r="A283" s="134"/>
      <c r="B283" s="134"/>
      <c r="C283" s="134"/>
      <c r="D283" s="134"/>
      <c r="E283" s="134"/>
      <c r="F283" s="134"/>
      <c r="G283" s="134"/>
      <c r="H283" s="134"/>
      <c r="I283" s="134"/>
      <c r="J283" s="134"/>
      <c r="K283" s="134"/>
      <c r="L283" s="41"/>
      <c r="M283" s="41"/>
      <c r="N283" s="54"/>
      <c r="O283" s="134"/>
      <c r="P283" s="134"/>
      <c r="Q283" s="134"/>
      <c r="R283" s="134"/>
      <c r="S283" s="134"/>
      <c r="T283" s="134"/>
      <c r="U283" s="134"/>
      <c r="V283" s="134"/>
      <c r="W283" s="134"/>
      <c r="X283" s="134"/>
      <c r="Y283" s="134"/>
      <c r="Z283" s="134"/>
    </row>
    <row r="284" spans="1:26" ht="22.5" customHeight="1">
      <c r="A284" s="134"/>
      <c r="B284" s="134"/>
      <c r="C284" s="134"/>
      <c r="D284" s="134"/>
      <c r="E284" s="134"/>
      <c r="F284" s="134"/>
      <c r="G284" s="134"/>
      <c r="H284" s="134"/>
      <c r="I284" s="134"/>
      <c r="J284" s="134"/>
      <c r="K284" s="134"/>
      <c r="L284" s="41"/>
      <c r="M284" s="41"/>
      <c r="N284" s="54"/>
      <c r="O284" s="134"/>
      <c r="P284" s="134"/>
      <c r="Q284" s="134"/>
      <c r="R284" s="134"/>
      <c r="S284" s="134"/>
      <c r="T284" s="134"/>
      <c r="U284" s="134"/>
      <c r="V284" s="134"/>
      <c r="W284" s="134"/>
      <c r="X284" s="134"/>
      <c r="Y284" s="134"/>
      <c r="Z284" s="134"/>
    </row>
    <row r="285" spans="1:26" ht="22.5" customHeight="1">
      <c r="A285" s="134"/>
      <c r="B285" s="134"/>
      <c r="C285" s="134"/>
      <c r="D285" s="134"/>
      <c r="E285" s="134"/>
      <c r="F285" s="134"/>
      <c r="G285" s="134"/>
      <c r="H285" s="134"/>
      <c r="I285" s="134"/>
      <c r="J285" s="134"/>
      <c r="K285" s="134"/>
      <c r="L285" s="41"/>
      <c r="M285" s="41"/>
      <c r="N285" s="54"/>
      <c r="O285" s="134"/>
      <c r="P285" s="134"/>
      <c r="Q285" s="134"/>
      <c r="R285" s="134"/>
      <c r="S285" s="134"/>
      <c r="T285" s="134"/>
      <c r="U285" s="134"/>
      <c r="V285" s="134"/>
      <c r="W285" s="134"/>
      <c r="X285" s="134"/>
      <c r="Y285" s="134"/>
      <c r="Z285" s="134"/>
    </row>
    <row r="286" spans="1:26" ht="22.5" customHeight="1">
      <c r="A286" s="134"/>
      <c r="B286" s="134"/>
      <c r="C286" s="134"/>
      <c r="D286" s="134"/>
      <c r="E286" s="134"/>
      <c r="F286" s="134"/>
      <c r="G286" s="134"/>
      <c r="H286" s="134"/>
      <c r="I286" s="134"/>
      <c r="J286" s="134"/>
      <c r="K286" s="134"/>
      <c r="L286" s="41"/>
      <c r="M286" s="41"/>
      <c r="N286" s="54"/>
      <c r="O286" s="134"/>
      <c r="P286" s="134"/>
      <c r="Q286" s="134"/>
      <c r="R286" s="134"/>
      <c r="S286" s="134"/>
      <c r="T286" s="134"/>
      <c r="U286" s="134"/>
      <c r="V286" s="134"/>
      <c r="W286" s="134"/>
      <c r="X286" s="134"/>
      <c r="Y286" s="134"/>
      <c r="Z286" s="134"/>
    </row>
    <row r="287" spans="1:26" ht="22.5" customHeight="1">
      <c r="A287" s="134"/>
      <c r="B287" s="134"/>
      <c r="C287" s="134"/>
      <c r="D287" s="134"/>
      <c r="E287" s="134"/>
      <c r="F287" s="134"/>
      <c r="G287" s="134"/>
      <c r="H287" s="134"/>
      <c r="I287" s="134"/>
      <c r="J287" s="134"/>
      <c r="K287" s="134"/>
      <c r="L287" s="41"/>
      <c r="M287" s="41"/>
      <c r="N287" s="54"/>
      <c r="O287" s="134"/>
      <c r="P287" s="134"/>
      <c r="Q287" s="134"/>
      <c r="R287" s="134"/>
      <c r="S287" s="134"/>
      <c r="T287" s="134"/>
      <c r="U287" s="134"/>
      <c r="V287" s="134"/>
      <c r="W287" s="134"/>
      <c r="X287" s="134"/>
      <c r="Y287" s="134"/>
      <c r="Z287" s="134"/>
    </row>
    <row r="288" spans="1:26" ht="22.5" customHeight="1">
      <c r="A288" s="134"/>
      <c r="B288" s="134"/>
      <c r="C288" s="134"/>
      <c r="D288" s="134"/>
      <c r="E288" s="134"/>
      <c r="F288" s="134"/>
      <c r="G288" s="134"/>
      <c r="H288" s="134"/>
      <c r="I288" s="134"/>
      <c r="J288" s="134"/>
      <c r="K288" s="134"/>
      <c r="L288" s="41"/>
      <c r="M288" s="41"/>
      <c r="N288" s="54"/>
      <c r="O288" s="134"/>
      <c r="P288" s="134"/>
      <c r="Q288" s="134"/>
      <c r="R288" s="134"/>
      <c r="S288" s="134"/>
      <c r="T288" s="134"/>
      <c r="U288" s="134"/>
      <c r="V288" s="134"/>
      <c r="W288" s="134"/>
      <c r="X288" s="134"/>
      <c r="Y288" s="134"/>
      <c r="Z288" s="134"/>
    </row>
    <row r="289" spans="1:26" ht="22.5" customHeight="1">
      <c r="A289" s="134"/>
      <c r="B289" s="134"/>
      <c r="C289" s="134"/>
      <c r="D289" s="134"/>
      <c r="E289" s="134"/>
      <c r="F289" s="134"/>
      <c r="G289" s="134"/>
      <c r="H289" s="134"/>
      <c r="I289" s="134"/>
      <c r="J289" s="134"/>
      <c r="K289" s="134"/>
      <c r="L289" s="41"/>
      <c r="M289" s="41"/>
      <c r="N289" s="54"/>
      <c r="O289" s="134"/>
      <c r="P289" s="134"/>
      <c r="Q289" s="134"/>
      <c r="R289" s="134"/>
      <c r="S289" s="134"/>
      <c r="T289" s="134"/>
      <c r="U289" s="134"/>
      <c r="V289" s="134"/>
      <c r="W289" s="134"/>
      <c r="X289" s="134"/>
      <c r="Y289" s="134"/>
      <c r="Z289" s="134"/>
    </row>
    <row r="290" spans="1:26" ht="22.5" customHeight="1">
      <c r="A290" s="134"/>
      <c r="B290" s="134"/>
      <c r="C290" s="134"/>
      <c r="D290" s="134"/>
      <c r="E290" s="134"/>
      <c r="F290" s="134"/>
      <c r="G290" s="134"/>
      <c r="H290" s="134"/>
      <c r="I290" s="134"/>
      <c r="J290" s="134"/>
      <c r="K290" s="134"/>
      <c r="L290" s="41"/>
      <c r="M290" s="41"/>
      <c r="N290" s="54"/>
      <c r="O290" s="134"/>
      <c r="P290" s="134"/>
      <c r="Q290" s="134"/>
      <c r="R290" s="134"/>
      <c r="S290" s="134"/>
      <c r="T290" s="134"/>
      <c r="U290" s="134"/>
      <c r="V290" s="134"/>
      <c r="W290" s="134"/>
      <c r="X290" s="134"/>
      <c r="Y290" s="134"/>
      <c r="Z290" s="134"/>
    </row>
    <row r="291" spans="1:26" ht="22.5" customHeight="1">
      <c r="A291" s="134"/>
      <c r="B291" s="134"/>
      <c r="C291" s="134"/>
      <c r="D291" s="134"/>
      <c r="E291" s="134"/>
      <c r="F291" s="134"/>
      <c r="G291" s="134"/>
      <c r="H291" s="134"/>
      <c r="I291" s="134"/>
      <c r="J291" s="134"/>
      <c r="K291" s="134"/>
      <c r="L291" s="41"/>
      <c r="M291" s="41"/>
      <c r="N291" s="54"/>
      <c r="O291" s="134"/>
      <c r="P291" s="134"/>
      <c r="Q291" s="134"/>
      <c r="R291" s="134"/>
      <c r="S291" s="134"/>
      <c r="T291" s="134"/>
      <c r="U291" s="134"/>
      <c r="V291" s="134"/>
      <c r="W291" s="134"/>
      <c r="X291" s="134"/>
      <c r="Y291" s="134"/>
      <c r="Z291" s="134"/>
    </row>
    <row r="292" spans="1:26" ht="22.5" customHeight="1">
      <c r="A292" s="134"/>
      <c r="B292" s="134"/>
      <c r="C292" s="134"/>
      <c r="D292" s="134"/>
      <c r="E292" s="134"/>
      <c r="F292" s="134"/>
      <c r="G292" s="134"/>
      <c r="H292" s="134"/>
      <c r="I292" s="134"/>
      <c r="J292" s="134"/>
      <c r="K292" s="134"/>
      <c r="L292" s="41"/>
      <c r="M292" s="41"/>
      <c r="N292" s="54"/>
      <c r="O292" s="134"/>
      <c r="P292" s="134"/>
      <c r="Q292" s="134"/>
      <c r="R292" s="134"/>
      <c r="S292" s="134"/>
      <c r="T292" s="134"/>
      <c r="U292" s="134"/>
      <c r="V292" s="134"/>
      <c r="W292" s="134"/>
      <c r="X292" s="134"/>
      <c r="Y292" s="134"/>
      <c r="Z292" s="134"/>
    </row>
    <row r="293" spans="1:26" ht="22.5" customHeight="1">
      <c r="A293" s="134"/>
      <c r="B293" s="134"/>
      <c r="C293" s="134"/>
      <c r="D293" s="134"/>
      <c r="E293" s="134"/>
      <c r="F293" s="134"/>
      <c r="G293" s="134"/>
      <c r="H293" s="134"/>
      <c r="I293" s="134"/>
      <c r="J293" s="134"/>
      <c r="K293" s="134"/>
      <c r="L293" s="41"/>
      <c r="M293" s="41"/>
      <c r="N293" s="54"/>
      <c r="O293" s="134"/>
      <c r="P293" s="134"/>
      <c r="Q293" s="134"/>
      <c r="R293" s="134"/>
      <c r="S293" s="134"/>
      <c r="T293" s="134"/>
      <c r="U293" s="134"/>
      <c r="V293" s="134"/>
      <c r="W293" s="134"/>
      <c r="X293" s="134"/>
      <c r="Y293" s="134"/>
      <c r="Z293" s="134"/>
    </row>
    <row r="294" spans="1:26" ht="22.5" customHeight="1">
      <c r="A294" s="134"/>
      <c r="B294" s="134"/>
      <c r="C294" s="134"/>
      <c r="D294" s="134"/>
      <c r="E294" s="134"/>
      <c r="F294" s="134"/>
      <c r="G294" s="134"/>
      <c r="H294" s="134"/>
      <c r="I294" s="134"/>
      <c r="J294" s="134"/>
      <c r="K294" s="134"/>
      <c r="L294" s="41"/>
      <c r="M294" s="41"/>
      <c r="N294" s="54"/>
      <c r="O294" s="134"/>
      <c r="P294" s="134"/>
      <c r="Q294" s="134"/>
      <c r="R294" s="134"/>
      <c r="S294" s="134"/>
      <c r="T294" s="134"/>
      <c r="U294" s="134"/>
      <c r="V294" s="134"/>
      <c r="W294" s="134"/>
      <c r="X294" s="134"/>
      <c r="Y294" s="134"/>
      <c r="Z294" s="134"/>
    </row>
    <row r="295" spans="1:26" ht="22.5" customHeight="1">
      <c r="A295" s="134"/>
      <c r="B295" s="134"/>
      <c r="C295" s="134"/>
      <c r="D295" s="134"/>
      <c r="E295" s="134"/>
      <c r="F295" s="134"/>
      <c r="G295" s="134"/>
      <c r="H295" s="134"/>
      <c r="I295" s="134"/>
      <c r="J295" s="134"/>
      <c r="K295" s="134"/>
      <c r="L295" s="41"/>
      <c r="M295" s="41"/>
      <c r="N295" s="54"/>
      <c r="O295" s="134"/>
      <c r="P295" s="134"/>
      <c r="Q295" s="134"/>
      <c r="R295" s="134"/>
      <c r="S295" s="134"/>
      <c r="T295" s="134"/>
      <c r="U295" s="134"/>
      <c r="V295" s="134"/>
      <c r="W295" s="134"/>
      <c r="X295" s="134"/>
      <c r="Y295" s="134"/>
      <c r="Z295" s="134"/>
    </row>
    <row r="296" spans="1:26" ht="22.5" customHeight="1">
      <c r="A296" s="134"/>
      <c r="B296" s="134"/>
      <c r="C296" s="134"/>
      <c r="D296" s="134"/>
      <c r="E296" s="134"/>
      <c r="F296" s="134"/>
      <c r="G296" s="134"/>
      <c r="H296" s="134"/>
      <c r="I296" s="134"/>
      <c r="J296" s="134"/>
      <c r="K296" s="134"/>
      <c r="L296" s="41"/>
      <c r="M296" s="41"/>
      <c r="N296" s="54"/>
      <c r="O296" s="134"/>
      <c r="P296" s="134"/>
      <c r="Q296" s="134"/>
      <c r="R296" s="134"/>
      <c r="S296" s="134"/>
      <c r="T296" s="134"/>
      <c r="U296" s="134"/>
      <c r="V296" s="134"/>
      <c r="W296" s="134"/>
      <c r="X296" s="134"/>
      <c r="Y296" s="134"/>
      <c r="Z296" s="134"/>
    </row>
    <row r="297" spans="1:26" ht="22.5" customHeight="1">
      <c r="A297" s="134"/>
      <c r="B297" s="134"/>
      <c r="C297" s="134"/>
      <c r="D297" s="134"/>
      <c r="E297" s="134"/>
      <c r="F297" s="134"/>
      <c r="G297" s="134"/>
      <c r="H297" s="134"/>
      <c r="I297" s="134"/>
      <c r="J297" s="134"/>
      <c r="K297" s="134"/>
      <c r="L297" s="41"/>
      <c r="M297" s="41"/>
      <c r="N297" s="54"/>
      <c r="O297" s="134"/>
      <c r="P297" s="134"/>
      <c r="Q297" s="134"/>
      <c r="R297" s="134"/>
      <c r="S297" s="134"/>
      <c r="T297" s="134"/>
      <c r="U297" s="134"/>
      <c r="V297" s="134"/>
      <c r="W297" s="134"/>
      <c r="X297" s="134"/>
      <c r="Y297" s="134"/>
      <c r="Z297" s="134"/>
    </row>
    <row r="298" spans="1:26" ht="22.5" customHeight="1">
      <c r="A298" s="134"/>
      <c r="B298" s="134"/>
      <c r="C298" s="134"/>
      <c r="D298" s="134"/>
      <c r="E298" s="134"/>
      <c r="F298" s="134"/>
      <c r="G298" s="134"/>
      <c r="H298" s="134"/>
      <c r="I298" s="134"/>
      <c r="J298" s="134"/>
      <c r="K298" s="134"/>
      <c r="L298" s="41"/>
      <c r="M298" s="41"/>
      <c r="N298" s="54"/>
      <c r="O298" s="134"/>
      <c r="P298" s="134"/>
      <c r="Q298" s="134"/>
      <c r="R298" s="134"/>
      <c r="S298" s="134"/>
      <c r="T298" s="134"/>
      <c r="U298" s="134"/>
      <c r="V298" s="134"/>
      <c r="W298" s="134"/>
      <c r="X298" s="134"/>
      <c r="Y298" s="134"/>
      <c r="Z298" s="134"/>
    </row>
    <row r="299" spans="1:26" ht="22.5" customHeight="1">
      <c r="A299" s="134"/>
      <c r="B299" s="134"/>
      <c r="C299" s="134"/>
      <c r="D299" s="134"/>
      <c r="E299" s="134"/>
      <c r="F299" s="134"/>
      <c r="G299" s="134"/>
      <c r="H299" s="134"/>
      <c r="I299" s="134"/>
      <c r="J299" s="134"/>
      <c r="K299" s="134"/>
      <c r="L299" s="41"/>
      <c r="M299" s="41"/>
      <c r="N299" s="54"/>
      <c r="O299" s="134"/>
      <c r="P299" s="134"/>
      <c r="Q299" s="134"/>
      <c r="R299" s="134"/>
      <c r="S299" s="134"/>
      <c r="T299" s="134"/>
      <c r="U299" s="134"/>
      <c r="V299" s="134"/>
      <c r="W299" s="134"/>
      <c r="X299" s="134"/>
      <c r="Y299" s="134"/>
      <c r="Z299" s="134"/>
    </row>
    <row r="300" spans="1:26" ht="22.5" customHeight="1">
      <c r="A300" s="134"/>
      <c r="B300" s="134"/>
      <c r="C300" s="134"/>
      <c r="D300" s="134"/>
      <c r="E300" s="134"/>
      <c r="F300" s="134"/>
      <c r="G300" s="134"/>
      <c r="H300" s="134"/>
      <c r="I300" s="134"/>
      <c r="J300" s="134"/>
      <c r="K300" s="134"/>
      <c r="L300" s="41"/>
      <c r="M300" s="41"/>
      <c r="N300" s="54"/>
      <c r="O300" s="134"/>
      <c r="P300" s="134"/>
      <c r="Q300" s="134"/>
      <c r="R300" s="134"/>
      <c r="S300" s="134"/>
      <c r="T300" s="134"/>
      <c r="U300" s="134"/>
      <c r="V300" s="134"/>
      <c r="W300" s="134"/>
      <c r="X300" s="134"/>
      <c r="Y300" s="134"/>
      <c r="Z300" s="134"/>
    </row>
    <row r="301" spans="1:26" ht="22.5" customHeight="1">
      <c r="A301" s="134"/>
      <c r="B301" s="134"/>
      <c r="C301" s="134"/>
      <c r="D301" s="134"/>
      <c r="E301" s="134"/>
      <c r="F301" s="134"/>
      <c r="G301" s="134"/>
      <c r="H301" s="134"/>
      <c r="I301" s="134"/>
      <c r="J301" s="134"/>
      <c r="K301" s="134"/>
      <c r="L301" s="41"/>
      <c r="M301" s="41"/>
      <c r="N301" s="54"/>
      <c r="O301" s="134"/>
      <c r="P301" s="134"/>
      <c r="Q301" s="134"/>
      <c r="R301" s="134"/>
      <c r="S301" s="134"/>
      <c r="T301" s="134"/>
      <c r="U301" s="134"/>
      <c r="V301" s="134"/>
      <c r="W301" s="134"/>
      <c r="X301" s="134"/>
      <c r="Y301" s="134"/>
      <c r="Z301" s="134"/>
    </row>
    <row r="302" spans="1:26" ht="22.5" customHeight="1">
      <c r="A302" s="134"/>
      <c r="B302" s="134"/>
      <c r="C302" s="134"/>
      <c r="D302" s="134"/>
      <c r="E302" s="134"/>
      <c r="F302" s="134"/>
      <c r="G302" s="134"/>
      <c r="H302" s="134"/>
      <c r="I302" s="134"/>
      <c r="J302" s="134"/>
      <c r="K302" s="134"/>
      <c r="L302" s="41"/>
      <c r="M302" s="41"/>
      <c r="N302" s="54"/>
      <c r="O302" s="134"/>
      <c r="P302" s="134"/>
      <c r="Q302" s="134"/>
      <c r="R302" s="134"/>
      <c r="S302" s="134"/>
      <c r="T302" s="134"/>
      <c r="U302" s="134"/>
      <c r="V302" s="134"/>
      <c r="W302" s="134"/>
      <c r="X302" s="134"/>
      <c r="Y302" s="134"/>
      <c r="Z302" s="134"/>
    </row>
    <row r="303" spans="1:26" ht="22.5" customHeight="1">
      <c r="A303" s="134"/>
      <c r="B303" s="134"/>
      <c r="C303" s="134"/>
      <c r="D303" s="134"/>
      <c r="E303" s="134"/>
      <c r="F303" s="134"/>
      <c r="G303" s="134"/>
      <c r="H303" s="134"/>
      <c r="I303" s="134"/>
      <c r="J303" s="134"/>
      <c r="K303" s="134"/>
      <c r="L303" s="41"/>
      <c r="M303" s="41"/>
      <c r="N303" s="54"/>
      <c r="O303" s="134"/>
      <c r="P303" s="134"/>
      <c r="Q303" s="134"/>
      <c r="R303" s="134"/>
      <c r="S303" s="134"/>
      <c r="T303" s="134"/>
      <c r="U303" s="134"/>
      <c r="V303" s="134"/>
      <c r="W303" s="134"/>
      <c r="X303" s="134"/>
      <c r="Y303" s="134"/>
      <c r="Z303" s="134"/>
    </row>
    <row r="304" spans="1:26" ht="22.5" customHeight="1">
      <c r="A304" s="134"/>
      <c r="B304" s="134"/>
      <c r="C304" s="134"/>
      <c r="D304" s="134"/>
      <c r="E304" s="134"/>
      <c r="F304" s="134"/>
      <c r="G304" s="134"/>
      <c r="H304" s="134"/>
      <c r="I304" s="134"/>
      <c r="J304" s="134"/>
      <c r="K304" s="134"/>
      <c r="L304" s="41"/>
      <c r="M304" s="41"/>
      <c r="N304" s="54"/>
      <c r="O304" s="134"/>
      <c r="P304" s="134"/>
      <c r="Q304" s="134"/>
      <c r="R304" s="134"/>
      <c r="S304" s="134"/>
      <c r="T304" s="134"/>
      <c r="U304" s="134"/>
      <c r="V304" s="134"/>
      <c r="W304" s="134"/>
      <c r="X304" s="134"/>
      <c r="Y304" s="134"/>
      <c r="Z304" s="134"/>
    </row>
    <row r="305" spans="1:26" ht="22.5" customHeight="1">
      <c r="A305" s="134"/>
      <c r="B305" s="134"/>
      <c r="C305" s="134"/>
      <c r="D305" s="134"/>
      <c r="E305" s="134"/>
      <c r="F305" s="134"/>
      <c r="G305" s="134"/>
      <c r="H305" s="134"/>
      <c r="I305" s="134"/>
      <c r="J305" s="134"/>
      <c r="K305" s="134"/>
      <c r="L305" s="41"/>
      <c r="M305" s="41"/>
      <c r="N305" s="54"/>
      <c r="O305" s="134"/>
      <c r="P305" s="134"/>
      <c r="Q305" s="134"/>
      <c r="R305" s="134"/>
      <c r="S305" s="134"/>
      <c r="T305" s="134"/>
      <c r="U305" s="134"/>
      <c r="V305" s="134"/>
      <c r="W305" s="134"/>
      <c r="X305" s="134"/>
      <c r="Y305" s="134"/>
      <c r="Z305" s="134"/>
    </row>
    <row r="306" spans="1:26" ht="22.5" customHeight="1">
      <c r="A306" s="134"/>
      <c r="B306" s="134"/>
      <c r="C306" s="134"/>
      <c r="D306" s="134"/>
      <c r="E306" s="134"/>
      <c r="F306" s="134"/>
      <c r="G306" s="134"/>
      <c r="H306" s="134"/>
      <c r="I306" s="134"/>
      <c r="J306" s="134"/>
      <c r="K306" s="134"/>
      <c r="L306" s="41"/>
      <c r="M306" s="41"/>
      <c r="N306" s="54"/>
      <c r="O306" s="134"/>
      <c r="P306" s="134"/>
      <c r="Q306" s="134"/>
      <c r="R306" s="134"/>
      <c r="S306" s="134"/>
      <c r="T306" s="134"/>
      <c r="U306" s="134"/>
      <c r="V306" s="134"/>
      <c r="W306" s="134"/>
      <c r="X306" s="134"/>
      <c r="Y306" s="134"/>
      <c r="Z306" s="134"/>
    </row>
    <row r="307" spans="1:26" ht="22.5" customHeight="1">
      <c r="A307" s="134"/>
      <c r="B307" s="134"/>
      <c r="C307" s="134"/>
      <c r="D307" s="134"/>
      <c r="E307" s="134"/>
      <c r="F307" s="134"/>
      <c r="G307" s="134"/>
      <c r="H307" s="134"/>
      <c r="I307" s="134"/>
      <c r="J307" s="134"/>
      <c r="K307" s="134"/>
      <c r="L307" s="41"/>
      <c r="M307" s="41"/>
      <c r="N307" s="54"/>
      <c r="O307" s="134"/>
      <c r="P307" s="134"/>
      <c r="Q307" s="134"/>
      <c r="R307" s="134"/>
      <c r="S307" s="134"/>
      <c r="T307" s="134"/>
      <c r="U307" s="134"/>
      <c r="V307" s="134"/>
      <c r="W307" s="134"/>
      <c r="X307" s="134"/>
      <c r="Y307" s="134"/>
      <c r="Z307" s="134"/>
    </row>
    <row r="308" spans="1:26" ht="22.5" customHeight="1">
      <c r="A308" s="134"/>
      <c r="B308" s="134"/>
      <c r="C308" s="134"/>
      <c r="D308" s="134"/>
      <c r="E308" s="134"/>
      <c r="F308" s="134"/>
      <c r="G308" s="134"/>
      <c r="H308" s="134"/>
      <c r="I308" s="134"/>
      <c r="J308" s="134"/>
      <c r="K308" s="134"/>
      <c r="L308" s="41"/>
      <c r="M308" s="41"/>
      <c r="N308" s="54"/>
      <c r="O308" s="134"/>
      <c r="P308" s="134"/>
      <c r="Q308" s="134"/>
      <c r="R308" s="134"/>
      <c r="S308" s="134"/>
      <c r="T308" s="134"/>
      <c r="U308" s="134"/>
      <c r="V308" s="134"/>
      <c r="W308" s="134"/>
      <c r="X308" s="134"/>
      <c r="Y308" s="134"/>
      <c r="Z308" s="134"/>
    </row>
    <row r="309" spans="1:26" ht="22.5" customHeight="1">
      <c r="A309" s="134"/>
      <c r="B309" s="134"/>
      <c r="C309" s="134"/>
      <c r="D309" s="134"/>
      <c r="E309" s="134"/>
      <c r="F309" s="134"/>
      <c r="G309" s="134"/>
      <c r="H309" s="134"/>
      <c r="I309" s="134"/>
      <c r="J309" s="134"/>
      <c r="K309" s="134"/>
      <c r="L309" s="41"/>
      <c r="M309" s="41"/>
      <c r="N309" s="54"/>
      <c r="O309" s="134"/>
      <c r="P309" s="134"/>
      <c r="Q309" s="134"/>
      <c r="R309" s="134"/>
      <c r="S309" s="134"/>
      <c r="T309" s="134"/>
      <c r="U309" s="134"/>
      <c r="V309" s="134"/>
      <c r="W309" s="134"/>
      <c r="X309" s="134"/>
      <c r="Y309" s="134"/>
      <c r="Z309" s="134"/>
    </row>
    <row r="310" spans="1:26" ht="22.5" customHeight="1">
      <c r="A310" s="134"/>
      <c r="B310" s="134"/>
      <c r="C310" s="134"/>
      <c r="D310" s="134"/>
      <c r="E310" s="134"/>
      <c r="F310" s="134"/>
      <c r="G310" s="134"/>
      <c r="H310" s="134"/>
      <c r="I310" s="134"/>
      <c r="J310" s="134"/>
      <c r="K310" s="134"/>
      <c r="L310" s="41"/>
      <c r="M310" s="41"/>
      <c r="N310" s="54"/>
      <c r="O310" s="134"/>
      <c r="P310" s="134"/>
      <c r="Q310" s="134"/>
      <c r="R310" s="134"/>
      <c r="S310" s="134"/>
      <c r="T310" s="134"/>
      <c r="U310" s="134"/>
      <c r="V310" s="134"/>
      <c r="W310" s="134"/>
      <c r="X310" s="134"/>
      <c r="Y310" s="134"/>
      <c r="Z310" s="134"/>
    </row>
    <row r="311" spans="1:26" ht="22.5" customHeight="1">
      <c r="A311" s="134"/>
      <c r="B311" s="134"/>
      <c r="C311" s="134"/>
      <c r="D311" s="134"/>
      <c r="E311" s="134"/>
      <c r="F311" s="134"/>
      <c r="G311" s="134"/>
      <c r="H311" s="134"/>
      <c r="I311" s="134"/>
      <c r="J311" s="134"/>
      <c r="K311" s="134"/>
      <c r="L311" s="41"/>
      <c r="M311" s="41"/>
      <c r="N311" s="54"/>
      <c r="O311" s="134"/>
      <c r="P311" s="134"/>
      <c r="Q311" s="134"/>
      <c r="R311" s="134"/>
      <c r="S311" s="134"/>
      <c r="T311" s="134"/>
      <c r="U311" s="134"/>
      <c r="V311" s="134"/>
      <c r="W311" s="134"/>
      <c r="X311" s="134"/>
      <c r="Y311" s="134"/>
      <c r="Z311" s="134"/>
    </row>
    <row r="312" spans="1:26" ht="22.5" customHeight="1">
      <c r="A312" s="134"/>
      <c r="B312" s="134"/>
      <c r="C312" s="134"/>
      <c r="D312" s="134"/>
      <c r="E312" s="134"/>
      <c r="F312" s="134"/>
      <c r="G312" s="134"/>
      <c r="H312" s="134"/>
      <c r="I312" s="134"/>
      <c r="J312" s="134"/>
      <c r="K312" s="134"/>
      <c r="L312" s="41"/>
      <c r="M312" s="41"/>
      <c r="N312" s="54"/>
      <c r="O312" s="134"/>
      <c r="P312" s="134"/>
      <c r="Q312" s="134"/>
      <c r="R312" s="134"/>
      <c r="S312" s="134"/>
      <c r="T312" s="134"/>
      <c r="U312" s="134"/>
      <c r="V312" s="134"/>
      <c r="W312" s="134"/>
      <c r="X312" s="134"/>
      <c r="Y312" s="134"/>
      <c r="Z312" s="134"/>
    </row>
    <row r="313" spans="1:26" ht="22.5" customHeight="1">
      <c r="A313" s="134"/>
      <c r="B313" s="134"/>
      <c r="C313" s="134"/>
      <c r="D313" s="134"/>
      <c r="E313" s="134"/>
      <c r="F313" s="134"/>
      <c r="G313" s="134"/>
      <c r="H313" s="134"/>
      <c r="I313" s="134"/>
      <c r="J313" s="134"/>
      <c r="K313" s="134"/>
      <c r="L313" s="41"/>
      <c r="M313" s="41"/>
      <c r="N313" s="54"/>
      <c r="O313" s="134"/>
      <c r="P313" s="134"/>
      <c r="Q313" s="134"/>
      <c r="R313" s="134"/>
      <c r="S313" s="134"/>
      <c r="T313" s="134"/>
      <c r="U313" s="134"/>
      <c r="V313" s="134"/>
      <c r="W313" s="134"/>
      <c r="X313" s="134"/>
      <c r="Y313" s="134"/>
      <c r="Z313" s="134"/>
    </row>
    <row r="314" spans="1:26" ht="22.5" customHeight="1">
      <c r="A314" s="134"/>
      <c r="B314" s="134"/>
      <c r="C314" s="134"/>
      <c r="D314" s="134"/>
      <c r="E314" s="134"/>
      <c r="F314" s="134"/>
      <c r="G314" s="134"/>
      <c r="H314" s="134"/>
      <c r="I314" s="134"/>
      <c r="J314" s="134"/>
      <c r="K314" s="134"/>
      <c r="L314" s="41"/>
      <c r="M314" s="41"/>
      <c r="N314" s="54"/>
      <c r="O314" s="134"/>
      <c r="P314" s="134"/>
      <c r="Q314" s="134"/>
      <c r="R314" s="134"/>
      <c r="S314" s="134"/>
      <c r="T314" s="134"/>
      <c r="U314" s="134"/>
      <c r="V314" s="134"/>
      <c r="W314" s="134"/>
      <c r="X314" s="134"/>
      <c r="Y314" s="134"/>
      <c r="Z314" s="134"/>
    </row>
    <row r="315" spans="1:26" ht="22.5" customHeight="1">
      <c r="A315" s="134"/>
      <c r="B315" s="134"/>
      <c r="C315" s="134"/>
      <c r="D315" s="134"/>
      <c r="E315" s="134"/>
      <c r="F315" s="134"/>
      <c r="G315" s="134"/>
      <c r="H315" s="134"/>
      <c r="I315" s="134"/>
      <c r="J315" s="134"/>
      <c r="K315" s="134"/>
      <c r="L315" s="41"/>
      <c r="M315" s="41"/>
      <c r="N315" s="54"/>
      <c r="O315" s="134"/>
      <c r="P315" s="134"/>
      <c r="Q315" s="134"/>
      <c r="R315" s="134"/>
      <c r="S315" s="134"/>
      <c r="T315" s="134"/>
      <c r="U315" s="134"/>
      <c r="V315" s="134"/>
      <c r="W315" s="134"/>
      <c r="X315" s="134"/>
      <c r="Y315" s="134"/>
      <c r="Z315" s="134"/>
    </row>
    <row r="316" spans="1:26" ht="22.5" customHeight="1">
      <c r="A316" s="134"/>
      <c r="B316" s="134"/>
      <c r="C316" s="134"/>
      <c r="D316" s="134"/>
      <c r="E316" s="134"/>
      <c r="F316" s="134"/>
      <c r="G316" s="134"/>
      <c r="H316" s="134"/>
      <c r="I316" s="134"/>
      <c r="J316" s="134"/>
      <c r="K316" s="134"/>
      <c r="L316" s="41"/>
      <c r="M316" s="41"/>
      <c r="N316" s="54"/>
      <c r="O316" s="134"/>
      <c r="P316" s="134"/>
      <c r="Q316" s="134"/>
      <c r="R316" s="134"/>
      <c r="S316" s="134"/>
      <c r="T316" s="134"/>
      <c r="U316" s="134"/>
      <c r="V316" s="134"/>
      <c r="W316" s="134"/>
      <c r="X316" s="134"/>
      <c r="Y316" s="134"/>
      <c r="Z316" s="134"/>
    </row>
    <row r="317" spans="1:26" ht="22.5" customHeight="1">
      <c r="A317" s="134"/>
      <c r="B317" s="134"/>
      <c r="C317" s="134"/>
      <c r="D317" s="134"/>
      <c r="E317" s="134"/>
      <c r="F317" s="134"/>
      <c r="G317" s="134"/>
      <c r="H317" s="134"/>
      <c r="I317" s="134"/>
      <c r="J317" s="134"/>
      <c r="K317" s="134"/>
      <c r="L317" s="41"/>
      <c r="M317" s="41"/>
      <c r="N317" s="54"/>
      <c r="O317" s="134"/>
      <c r="P317" s="134"/>
      <c r="Q317" s="134"/>
      <c r="R317" s="134"/>
      <c r="S317" s="134"/>
      <c r="T317" s="134"/>
      <c r="U317" s="134"/>
      <c r="V317" s="134"/>
      <c r="W317" s="134"/>
      <c r="X317" s="134"/>
      <c r="Y317" s="134"/>
      <c r="Z317" s="134"/>
    </row>
    <row r="318" spans="1:26" ht="22.5" customHeight="1">
      <c r="A318" s="134"/>
      <c r="B318" s="134"/>
      <c r="C318" s="134"/>
      <c r="D318" s="134"/>
      <c r="E318" s="134"/>
      <c r="F318" s="134"/>
      <c r="G318" s="134"/>
      <c r="H318" s="134"/>
      <c r="I318" s="134"/>
      <c r="J318" s="134"/>
      <c r="K318" s="134"/>
      <c r="L318" s="41"/>
      <c r="M318" s="41"/>
      <c r="N318" s="54"/>
      <c r="O318" s="134"/>
      <c r="P318" s="134"/>
      <c r="Q318" s="134"/>
      <c r="R318" s="134"/>
      <c r="S318" s="134"/>
      <c r="T318" s="134"/>
      <c r="U318" s="134"/>
      <c r="V318" s="134"/>
      <c r="W318" s="134"/>
      <c r="X318" s="134"/>
      <c r="Y318" s="134"/>
      <c r="Z318" s="134"/>
    </row>
    <row r="319" spans="1:26" ht="22.5" customHeight="1">
      <c r="A319" s="134"/>
      <c r="B319" s="134"/>
      <c r="C319" s="134"/>
      <c r="D319" s="134"/>
      <c r="E319" s="134"/>
      <c r="F319" s="134"/>
      <c r="G319" s="134"/>
      <c r="H319" s="134"/>
      <c r="I319" s="134"/>
      <c r="J319" s="134"/>
      <c r="K319" s="134"/>
      <c r="L319" s="41"/>
      <c r="M319" s="41"/>
      <c r="N319" s="54"/>
      <c r="O319" s="134"/>
      <c r="P319" s="134"/>
      <c r="Q319" s="134"/>
      <c r="R319" s="134"/>
      <c r="S319" s="134"/>
      <c r="T319" s="134"/>
      <c r="U319" s="134"/>
      <c r="V319" s="134"/>
      <c r="W319" s="134"/>
      <c r="X319" s="134"/>
      <c r="Y319" s="134"/>
      <c r="Z319" s="134"/>
    </row>
    <row r="320" spans="1:26" ht="22.5" customHeight="1">
      <c r="A320" s="134"/>
      <c r="B320" s="134"/>
      <c r="C320" s="134"/>
      <c r="D320" s="134"/>
      <c r="E320" s="134"/>
      <c r="F320" s="134"/>
      <c r="G320" s="134"/>
      <c r="H320" s="134"/>
      <c r="I320" s="134"/>
      <c r="J320" s="134"/>
      <c r="K320" s="134"/>
      <c r="L320" s="41"/>
      <c r="M320" s="41"/>
      <c r="N320" s="54"/>
      <c r="O320" s="134"/>
      <c r="P320" s="134"/>
      <c r="Q320" s="134"/>
      <c r="R320" s="134"/>
      <c r="S320" s="134"/>
      <c r="T320" s="134"/>
      <c r="U320" s="134"/>
      <c r="V320" s="134"/>
      <c r="W320" s="134"/>
      <c r="X320" s="134"/>
      <c r="Y320" s="134"/>
      <c r="Z320" s="134"/>
    </row>
    <row r="321" spans="1:26" ht="22.5" customHeight="1">
      <c r="A321" s="134"/>
      <c r="B321" s="134"/>
      <c r="C321" s="134"/>
      <c r="D321" s="134"/>
      <c r="E321" s="134"/>
      <c r="F321" s="134"/>
      <c r="G321" s="134"/>
      <c r="H321" s="134"/>
      <c r="I321" s="134"/>
      <c r="J321" s="134"/>
      <c r="K321" s="134"/>
      <c r="L321" s="41"/>
      <c r="M321" s="41"/>
      <c r="N321" s="54"/>
      <c r="O321" s="134"/>
      <c r="P321" s="134"/>
      <c r="Q321" s="134"/>
      <c r="R321" s="134"/>
      <c r="S321" s="134"/>
      <c r="T321" s="134"/>
      <c r="U321" s="134"/>
      <c r="V321" s="134"/>
      <c r="W321" s="134"/>
      <c r="X321" s="134"/>
      <c r="Y321" s="134"/>
      <c r="Z321" s="134"/>
    </row>
    <row r="322" spans="1:26" ht="22.5" customHeight="1">
      <c r="A322" s="134"/>
      <c r="B322" s="134"/>
      <c r="C322" s="134"/>
      <c r="D322" s="134"/>
      <c r="E322" s="134"/>
      <c r="F322" s="134"/>
      <c r="G322" s="134"/>
      <c r="H322" s="134"/>
      <c r="I322" s="134"/>
      <c r="J322" s="134"/>
      <c r="K322" s="134"/>
      <c r="L322" s="41"/>
      <c r="M322" s="41"/>
      <c r="N322" s="54"/>
      <c r="O322" s="134"/>
      <c r="P322" s="134"/>
      <c r="Q322" s="134"/>
      <c r="R322" s="134"/>
      <c r="S322" s="134"/>
      <c r="T322" s="134"/>
      <c r="U322" s="134"/>
      <c r="V322" s="134"/>
      <c r="W322" s="134"/>
      <c r="X322" s="134"/>
      <c r="Y322" s="134"/>
      <c r="Z322" s="134"/>
    </row>
    <row r="323" spans="1:26" ht="22.5" customHeight="1">
      <c r="A323" s="134"/>
      <c r="B323" s="134"/>
      <c r="C323" s="134"/>
      <c r="D323" s="134"/>
      <c r="E323" s="134"/>
      <c r="F323" s="134"/>
      <c r="G323" s="134"/>
      <c r="H323" s="134"/>
      <c r="I323" s="134"/>
      <c r="J323" s="134"/>
      <c r="K323" s="134"/>
      <c r="L323" s="41"/>
      <c r="M323" s="41"/>
      <c r="N323" s="54"/>
      <c r="O323" s="134"/>
      <c r="P323" s="134"/>
      <c r="Q323" s="134"/>
      <c r="R323" s="134"/>
      <c r="S323" s="134"/>
      <c r="T323" s="134"/>
      <c r="U323" s="134"/>
      <c r="V323" s="134"/>
      <c r="W323" s="134"/>
      <c r="X323" s="134"/>
      <c r="Y323" s="134"/>
      <c r="Z323" s="134"/>
    </row>
    <row r="324" spans="1:26" ht="22.5" customHeight="1">
      <c r="A324" s="134"/>
      <c r="B324" s="134"/>
      <c r="C324" s="134"/>
      <c r="D324" s="134"/>
      <c r="E324" s="134"/>
      <c r="F324" s="134"/>
      <c r="G324" s="134"/>
      <c r="H324" s="134"/>
      <c r="I324" s="134"/>
      <c r="J324" s="134"/>
      <c r="K324" s="134"/>
      <c r="L324" s="41"/>
      <c r="M324" s="41"/>
      <c r="N324" s="54"/>
      <c r="O324" s="134"/>
      <c r="P324" s="134"/>
      <c r="Q324" s="134"/>
      <c r="R324" s="134"/>
      <c r="S324" s="134"/>
      <c r="T324" s="134"/>
      <c r="U324" s="134"/>
      <c r="V324" s="134"/>
      <c r="W324" s="134"/>
      <c r="X324" s="134"/>
      <c r="Y324" s="134"/>
      <c r="Z324" s="134"/>
    </row>
    <row r="325" spans="1:26" ht="22.5" customHeight="1">
      <c r="A325" s="134"/>
      <c r="B325" s="134"/>
      <c r="C325" s="134"/>
      <c r="D325" s="134"/>
      <c r="E325" s="134"/>
      <c r="F325" s="134"/>
      <c r="G325" s="134"/>
      <c r="H325" s="134"/>
      <c r="I325" s="134"/>
      <c r="J325" s="134"/>
      <c r="K325" s="134"/>
      <c r="L325" s="41"/>
      <c r="M325" s="41"/>
      <c r="N325" s="54"/>
      <c r="O325" s="134"/>
      <c r="P325" s="134"/>
      <c r="Q325" s="134"/>
      <c r="R325" s="134"/>
      <c r="S325" s="134"/>
      <c r="T325" s="134"/>
      <c r="U325" s="134"/>
      <c r="V325" s="134"/>
      <c r="W325" s="134"/>
      <c r="X325" s="134"/>
      <c r="Y325" s="134"/>
      <c r="Z325" s="134"/>
    </row>
    <row r="326" spans="1:26" ht="22.5" customHeight="1">
      <c r="A326" s="134"/>
      <c r="B326" s="134"/>
      <c r="C326" s="134"/>
      <c r="D326" s="134"/>
      <c r="E326" s="134"/>
      <c r="F326" s="134"/>
      <c r="G326" s="134"/>
      <c r="H326" s="134"/>
      <c r="I326" s="134"/>
      <c r="J326" s="134"/>
      <c r="K326" s="134"/>
      <c r="L326" s="41"/>
      <c r="M326" s="41"/>
      <c r="N326" s="54"/>
      <c r="O326" s="134"/>
      <c r="P326" s="134"/>
      <c r="Q326" s="134"/>
      <c r="R326" s="134"/>
      <c r="S326" s="134"/>
      <c r="T326" s="134"/>
      <c r="U326" s="134"/>
      <c r="V326" s="134"/>
      <c r="W326" s="134"/>
      <c r="X326" s="134"/>
      <c r="Y326" s="134"/>
      <c r="Z326" s="134"/>
    </row>
    <row r="327" spans="1:26" ht="22.5" customHeight="1">
      <c r="A327" s="134"/>
      <c r="B327" s="134"/>
      <c r="C327" s="134"/>
      <c r="D327" s="134"/>
      <c r="E327" s="134"/>
      <c r="F327" s="134"/>
      <c r="G327" s="134"/>
      <c r="H327" s="134"/>
      <c r="I327" s="134"/>
      <c r="J327" s="134"/>
      <c r="K327" s="134"/>
      <c r="L327" s="41"/>
      <c r="M327" s="41"/>
      <c r="N327" s="54"/>
      <c r="O327" s="134"/>
      <c r="P327" s="134"/>
      <c r="Q327" s="134"/>
      <c r="R327" s="134"/>
      <c r="S327" s="134"/>
      <c r="T327" s="134"/>
      <c r="U327" s="134"/>
      <c r="V327" s="134"/>
      <c r="W327" s="134"/>
      <c r="X327" s="134"/>
      <c r="Y327" s="134"/>
      <c r="Z327" s="134"/>
    </row>
    <row r="328" spans="1:26" ht="22.5" customHeight="1">
      <c r="A328" s="134"/>
      <c r="B328" s="134"/>
      <c r="C328" s="134"/>
      <c r="D328" s="134"/>
      <c r="E328" s="134"/>
      <c r="F328" s="134"/>
      <c r="G328" s="134"/>
      <c r="H328" s="134"/>
      <c r="I328" s="134"/>
      <c r="J328" s="134"/>
      <c r="K328" s="134"/>
      <c r="L328" s="41"/>
      <c r="M328" s="41"/>
      <c r="N328" s="54"/>
      <c r="O328" s="134"/>
      <c r="P328" s="134"/>
      <c r="Q328" s="134"/>
      <c r="R328" s="134"/>
      <c r="S328" s="134"/>
      <c r="T328" s="134"/>
      <c r="U328" s="134"/>
      <c r="V328" s="134"/>
      <c r="W328" s="134"/>
      <c r="X328" s="134"/>
      <c r="Y328" s="134"/>
      <c r="Z328" s="134"/>
    </row>
    <row r="329" spans="1:26" ht="22.5" customHeight="1">
      <c r="A329" s="134"/>
      <c r="B329" s="134"/>
      <c r="C329" s="134"/>
      <c r="D329" s="134"/>
      <c r="E329" s="134"/>
      <c r="F329" s="134"/>
      <c r="G329" s="134"/>
      <c r="H329" s="134"/>
      <c r="I329" s="134"/>
      <c r="J329" s="134"/>
      <c r="K329" s="134"/>
      <c r="L329" s="41"/>
      <c r="M329" s="41"/>
      <c r="N329" s="54"/>
      <c r="O329" s="134"/>
      <c r="P329" s="134"/>
      <c r="Q329" s="134"/>
      <c r="R329" s="134"/>
      <c r="S329" s="134"/>
      <c r="T329" s="134"/>
      <c r="U329" s="134"/>
      <c r="V329" s="134"/>
      <c r="W329" s="134"/>
      <c r="X329" s="134"/>
      <c r="Y329" s="134"/>
      <c r="Z329" s="134"/>
    </row>
    <row r="330" spans="1:26" ht="22.5" customHeight="1">
      <c r="A330" s="134"/>
      <c r="B330" s="134"/>
      <c r="C330" s="134"/>
      <c r="D330" s="134"/>
      <c r="E330" s="134"/>
      <c r="F330" s="134"/>
      <c r="G330" s="134"/>
      <c r="H330" s="134"/>
      <c r="I330" s="134"/>
      <c r="J330" s="134"/>
      <c r="K330" s="134"/>
      <c r="L330" s="41"/>
      <c r="M330" s="41"/>
      <c r="N330" s="54"/>
      <c r="O330" s="134"/>
      <c r="P330" s="134"/>
      <c r="Q330" s="134"/>
      <c r="R330" s="134"/>
      <c r="S330" s="134"/>
      <c r="T330" s="134"/>
      <c r="U330" s="134"/>
      <c r="V330" s="134"/>
      <c r="W330" s="134"/>
      <c r="X330" s="134"/>
      <c r="Y330" s="134"/>
      <c r="Z330" s="134"/>
    </row>
    <row r="331" spans="1:26" ht="22.5" customHeight="1">
      <c r="A331" s="134"/>
      <c r="B331" s="134"/>
      <c r="C331" s="134"/>
      <c r="D331" s="134"/>
      <c r="E331" s="134"/>
      <c r="F331" s="134"/>
      <c r="G331" s="134"/>
      <c r="H331" s="134"/>
      <c r="I331" s="134"/>
      <c r="J331" s="134"/>
      <c r="K331" s="134"/>
      <c r="L331" s="41"/>
      <c r="M331" s="41"/>
      <c r="N331" s="54"/>
      <c r="O331" s="134"/>
      <c r="P331" s="134"/>
      <c r="Q331" s="134"/>
      <c r="R331" s="134"/>
      <c r="S331" s="134"/>
      <c r="T331" s="134"/>
      <c r="U331" s="134"/>
      <c r="V331" s="134"/>
      <c r="W331" s="134"/>
      <c r="X331" s="134"/>
      <c r="Y331" s="134"/>
      <c r="Z331" s="134"/>
    </row>
    <row r="332" spans="1:26" ht="22.5" customHeight="1">
      <c r="A332" s="134"/>
      <c r="B332" s="134"/>
      <c r="C332" s="134"/>
      <c r="D332" s="134"/>
      <c r="E332" s="134"/>
      <c r="F332" s="134"/>
      <c r="G332" s="134"/>
      <c r="H332" s="134"/>
      <c r="I332" s="134"/>
      <c r="J332" s="134"/>
      <c r="K332" s="134"/>
      <c r="L332" s="41"/>
      <c r="M332" s="41"/>
      <c r="N332" s="54"/>
      <c r="O332" s="134"/>
      <c r="P332" s="134"/>
      <c r="Q332" s="134"/>
      <c r="R332" s="134"/>
      <c r="S332" s="134"/>
      <c r="T332" s="134"/>
      <c r="U332" s="134"/>
      <c r="V332" s="134"/>
      <c r="W332" s="134"/>
      <c r="X332" s="134"/>
      <c r="Y332" s="134"/>
      <c r="Z332" s="134"/>
    </row>
    <row r="333" spans="1:26" ht="22.5" customHeight="1">
      <c r="A333" s="134"/>
      <c r="B333" s="134"/>
      <c r="C333" s="134"/>
      <c r="D333" s="134"/>
      <c r="E333" s="134"/>
      <c r="F333" s="134"/>
      <c r="G333" s="134"/>
      <c r="H333" s="134"/>
      <c r="I333" s="134"/>
      <c r="J333" s="134"/>
      <c r="K333" s="134"/>
      <c r="L333" s="41"/>
      <c r="M333" s="41"/>
      <c r="N333" s="54"/>
      <c r="O333" s="134"/>
      <c r="P333" s="134"/>
      <c r="Q333" s="134"/>
      <c r="R333" s="134"/>
      <c r="S333" s="134"/>
      <c r="T333" s="134"/>
      <c r="U333" s="134"/>
      <c r="V333" s="134"/>
      <c r="W333" s="134"/>
      <c r="X333" s="134"/>
      <c r="Y333" s="134"/>
      <c r="Z333" s="134"/>
    </row>
    <row r="334" spans="1:26" ht="22.5" customHeight="1">
      <c r="A334" s="134"/>
      <c r="B334" s="134"/>
      <c r="C334" s="134"/>
      <c r="D334" s="134"/>
      <c r="E334" s="134"/>
      <c r="F334" s="134"/>
      <c r="G334" s="134"/>
      <c r="H334" s="134"/>
      <c r="I334" s="134"/>
      <c r="J334" s="134"/>
      <c r="K334" s="134"/>
      <c r="L334" s="41"/>
      <c r="M334" s="41"/>
      <c r="N334" s="54"/>
      <c r="O334" s="134"/>
      <c r="P334" s="134"/>
      <c r="Q334" s="134"/>
      <c r="R334" s="134"/>
      <c r="S334" s="134"/>
      <c r="T334" s="134"/>
      <c r="U334" s="134"/>
      <c r="V334" s="134"/>
      <c r="W334" s="134"/>
      <c r="X334" s="134"/>
      <c r="Y334" s="134"/>
      <c r="Z334" s="134"/>
    </row>
  </sheetData>
  <mergeCells count="184">
    <mergeCell ref="I127:I134"/>
    <mergeCell ref="J127:J134"/>
    <mergeCell ref="L103:L110"/>
    <mergeCell ref="M103:M110"/>
    <mergeCell ref="N103:N110"/>
    <mergeCell ref="I103:I110"/>
    <mergeCell ref="J103:J110"/>
    <mergeCell ref="D119:D126"/>
    <mergeCell ref="E119:E126"/>
    <mergeCell ref="K127:K134"/>
    <mergeCell ref="L127:L134"/>
    <mergeCell ref="M127:M134"/>
    <mergeCell ref="N127:N134"/>
    <mergeCell ref="M119:M126"/>
    <mergeCell ref="N119:N126"/>
    <mergeCell ref="I119:I126"/>
    <mergeCell ref="J119:J126"/>
    <mergeCell ref="K111:K118"/>
    <mergeCell ref="L111:L118"/>
    <mergeCell ref="M111:M118"/>
    <mergeCell ref="N111:N118"/>
    <mergeCell ref="I111:I118"/>
    <mergeCell ref="J111:J118"/>
    <mergeCell ref="E127:E134"/>
    <mergeCell ref="F127:F134"/>
    <mergeCell ref="C103:C110"/>
    <mergeCell ref="D103:D110"/>
    <mergeCell ref="E103:E110"/>
    <mergeCell ref="F103:F110"/>
    <mergeCell ref="F119:F126"/>
    <mergeCell ref="B127:B134"/>
    <mergeCell ref="C127:C134"/>
    <mergeCell ref="D127:D134"/>
    <mergeCell ref="N87:N94"/>
    <mergeCell ref="B87:B94"/>
    <mergeCell ref="C87:C94"/>
    <mergeCell ref="D87:D94"/>
    <mergeCell ref="E87:E94"/>
    <mergeCell ref="F87:F94"/>
    <mergeCell ref="I87:I94"/>
    <mergeCell ref="J87:J94"/>
    <mergeCell ref="B103:B110"/>
    <mergeCell ref="B95:B102"/>
    <mergeCell ref="C95:C102"/>
    <mergeCell ref="D95:D102"/>
    <mergeCell ref="E95:E102"/>
    <mergeCell ref="F95:F102"/>
    <mergeCell ref="I95:I102"/>
    <mergeCell ref="J95:J102"/>
    <mergeCell ref="M95:M102"/>
    <mergeCell ref="N95:N102"/>
    <mergeCell ref="K87:K94"/>
    <mergeCell ref="L87:L94"/>
    <mergeCell ref="M87:M94"/>
    <mergeCell ref="K119:K126"/>
    <mergeCell ref="L119:L126"/>
    <mergeCell ref="B119:B126"/>
    <mergeCell ref="C119:C126"/>
    <mergeCell ref="K103:K110"/>
    <mergeCell ref="K95:K102"/>
    <mergeCell ref="L95:L102"/>
    <mergeCell ref="B111:B118"/>
    <mergeCell ref="C111:C118"/>
    <mergeCell ref="D111:D118"/>
    <mergeCell ref="E111:E118"/>
    <mergeCell ref="F111:F118"/>
    <mergeCell ref="I63:I70"/>
    <mergeCell ref="J63:J70"/>
    <mergeCell ref="K63:K70"/>
    <mergeCell ref="L63:L70"/>
    <mergeCell ref="M63:M70"/>
    <mergeCell ref="N63:N70"/>
    <mergeCell ref="G61:G62"/>
    <mergeCell ref="G60:I60"/>
    <mergeCell ref="L60:L62"/>
    <mergeCell ref="M60:M62"/>
    <mergeCell ref="N60:N62"/>
    <mergeCell ref="J60:J62"/>
    <mergeCell ref="K60:K62"/>
    <mergeCell ref="H61:H62"/>
    <mergeCell ref="I61:I62"/>
    <mergeCell ref="L52:L59"/>
    <mergeCell ref="M52:M59"/>
    <mergeCell ref="N52:N59"/>
    <mergeCell ref="I52:I59"/>
    <mergeCell ref="J52:J59"/>
    <mergeCell ref="M36:M43"/>
    <mergeCell ref="N36:N43"/>
    <mergeCell ref="K52:K59"/>
    <mergeCell ref="K44:K51"/>
    <mergeCell ref="L44:L51"/>
    <mergeCell ref="M44:M51"/>
    <mergeCell ref="N44:N51"/>
    <mergeCell ref="K36:K43"/>
    <mergeCell ref="L36:L43"/>
    <mergeCell ref="M20:M27"/>
    <mergeCell ref="N20:N27"/>
    <mergeCell ref="K20:K27"/>
    <mergeCell ref="L20:L27"/>
    <mergeCell ref="K28:K35"/>
    <mergeCell ref="L28:L35"/>
    <mergeCell ref="M28:M35"/>
    <mergeCell ref="N28:N35"/>
    <mergeCell ref="L17:L19"/>
    <mergeCell ref="M17:M19"/>
    <mergeCell ref="N17:N19"/>
    <mergeCell ref="K17:K19"/>
    <mergeCell ref="B20:B27"/>
    <mergeCell ref="C20:C27"/>
    <mergeCell ref="D20:D27"/>
    <mergeCell ref="E20:E27"/>
    <mergeCell ref="F20:F27"/>
    <mergeCell ref="I20:I27"/>
    <mergeCell ref="J20:J27"/>
    <mergeCell ref="B44:B51"/>
    <mergeCell ref="C44:C51"/>
    <mergeCell ref="D44:D51"/>
    <mergeCell ref="E44:E51"/>
    <mergeCell ref="F44:F51"/>
    <mergeCell ref="I44:I51"/>
    <mergeCell ref="J44:J51"/>
    <mergeCell ref="B36:B43"/>
    <mergeCell ref="C36:C43"/>
    <mergeCell ref="D36:D43"/>
    <mergeCell ref="E36:E43"/>
    <mergeCell ref="F36:F43"/>
    <mergeCell ref="I36:I43"/>
    <mergeCell ref="J36:J43"/>
    <mergeCell ref="B79:B86"/>
    <mergeCell ref="C79:C86"/>
    <mergeCell ref="D79:D86"/>
    <mergeCell ref="I79:I86"/>
    <mergeCell ref="J79:J86"/>
    <mergeCell ref="K71:K78"/>
    <mergeCell ref="L71:L78"/>
    <mergeCell ref="M71:M78"/>
    <mergeCell ref="N71:N78"/>
    <mergeCell ref="J71:J78"/>
    <mergeCell ref="I71:I78"/>
    <mergeCell ref="E79:E86"/>
    <mergeCell ref="F79:F86"/>
    <mergeCell ref="B71:B78"/>
    <mergeCell ref="C71:C78"/>
    <mergeCell ref="D71:D78"/>
    <mergeCell ref="E71:E78"/>
    <mergeCell ref="F71:F78"/>
    <mergeCell ref="K79:K86"/>
    <mergeCell ref="L79:L86"/>
    <mergeCell ref="M79:M86"/>
    <mergeCell ref="N79:N86"/>
    <mergeCell ref="B63:B70"/>
    <mergeCell ref="C63:C70"/>
    <mergeCell ref="D63:D70"/>
    <mergeCell ref="E63:E70"/>
    <mergeCell ref="F63:F70"/>
    <mergeCell ref="B60:B62"/>
    <mergeCell ref="C60:C62"/>
    <mergeCell ref="F60:F62"/>
    <mergeCell ref="D60:D62"/>
    <mergeCell ref="E60:E62"/>
    <mergeCell ref="C14:K14"/>
    <mergeCell ref="C15:K15"/>
    <mergeCell ref="B17:B19"/>
    <mergeCell ref="C17:C19"/>
    <mergeCell ref="D17:D19"/>
    <mergeCell ref="E17:E19"/>
    <mergeCell ref="F17:F19"/>
    <mergeCell ref="B52:B59"/>
    <mergeCell ref="C52:C59"/>
    <mergeCell ref="D52:D59"/>
    <mergeCell ref="E52:E59"/>
    <mergeCell ref="F52:F59"/>
    <mergeCell ref="G17:I17"/>
    <mergeCell ref="J17:J19"/>
    <mergeCell ref="G18:G19"/>
    <mergeCell ref="H18:H19"/>
    <mergeCell ref="I18:I19"/>
    <mergeCell ref="B28:B35"/>
    <mergeCell ref="C28:C35"/>
    <mergeCell ref="D28:D35"/>
    <mergeCell ref="E28:E35"/>
    <mergeCell ref="F28:F35"/>
    <mergeCell ref="I28:I35"/>
    <mergeCell ref="J28:J35"/>
  </mergeCells>
  <dataValidations count="1">
    <dataValidation type="list" allowBlank="1" showErrorMessage="1" sqref="F20 J20 F44 J28 F36 J36 F79 J44 F103 J103 F63 J63 F71 J71 J127 J79 F87 J87 F119 J119 F127 J111 F28 F111 F95 J95 F52 J52" xr:uid="{F1C3B332-3447-482E-9224-700467A26DB4}">
      <formula1>"1.0,2.0,3.0"</formula1>
    </dataValidation>
  </dataValidations>
  <pageMargins left="0.7" right="0.7" top="0.75" bottom="0.75" header="0" footer="0"/>
  <pageSetup orientation="portrait"/>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Z364"/>
  <sheetViews>
    <sheetView showGridLines="0" topLeftCell="A8" zoomScale="40" zoomScaleNormal="40" workbookViewId="0">
      <selection activeCell="M19" sqref="M19"/>
    </sheetView>
  </sheetViews>
  <sheetFormatPr baseColWidth="10" defaultColWidth="14.453125" defaultRowHeight="15" customHeight="1"/>
  <cols>
    <col min="1" max="1" width="2.453125" customWidth="1"/>
    <col min="2" max="2" width="25.1796875" customWidth="1"/>
    <col min="3" max="3" width="24.1796875" customWidth="1"/>
    <col min="4" max="4" width="24.26953125" style="281" customWidth="1"/>
    <col min="5" max="5" width="34.81640625" customWidth="1"/>
    <col min="6" max="6" width="37.26953125" customWidth="1"/>
    <col min="7" max="7" width="22.81640625" customWidth="1"/>
    <col min="8" max="8" width="31.1796875" customWidth="1"/>
    <col min="9" max="9" width="44.453125" customWidth="1"/>
    <col min="10" max="10" width="2" customWidth="1"/>
    <col min="11" max="11" width="26.453125" customWidth="1"/>
    <col min="12" max="12" width="28.7265625" customWidth="1"/>
    <col min="13" max="13" width="65.453125" customWidth="1"/>
    <col min="14" max="14" width="50" customWidth="1"/>
    <col min="15" max="15" width="32.453125" customWidth="1"/>
    <col min="16" max="16" width="28.453125" customWidth="1"/>
    <col min="17" max="17" width="23.26953125" customWidth="1"/>
    <col min="18" max="18" width="22.1796875" customWidth="1"/>
    <col min="19" max="19" width="18.26953125" customWidth="1"/>
    <col min="20" max="26" width="11.453125" customWidth="1"/>
  </cols>
  <sheetData>
    <row r="1" spans="1:26" ht="12.75" customHeight="1">
      <c r="A1" s="149"/>
      <c r="B1" s="150"/>
      <c r="C1" s="151"/>
      <c r="D1" s="278"/>
      <c r="E1" s="149"/>
      <c r="F1" s="149"/>
      <c r="G1" s="149"/>
      <c r="H1" s="149"/>
      <c r="I1" s="149"/>
      <c r="J1" s="55"/>
      <c r="K1" s="149"/>
      <c r="L1" s="149"/>
      <c r="M1" s="152"/>
      <c r="N1" s="149"/>
      <c r="O1" s="149"/>
      <c r="P1" s="149"/>
      <c r="Q1" s="149"/>
      <c r="R1" s="149"/>
      <c r="S1" s="149"/>
      <c r="T1" s="149"/>
      <c r="U1" s="149"/>
      <c r="V1" s="149"/>
      <c r="W1" s="149"/>
      <c r="X1" s="149"/>
      <c r="Y1" s="149"/>
      <c r="Z1" s="149"/>
    </row>
    <row r="2" spans="1:26" ht="12.75" customHeight="1">
      <c r="A2" s="149"/>
      <c r="B2" s="150"/>
      <c r="C2" s="151"/>
      <c r="D2" s="278"/>
      <c r="E2" s="149"/>
      <c r="F2" s="149"/>
      <c r="G2" s="149"/>
      <c r="H2" s="149"/>
      <c r="I2" s="149"/>
      <c r="J2" s="55"/>
      <c r="K2" s="149"/>
      <c r="L2" s="149"/>
      <c r="M2" s="152"/>
      <c r="N2" s="149"/>
      <c r="O2" s="149"/>
      <c r="P2" s="149"/>
      <c r="Q2" s="149"/>
      <c r="R2" s="149"/>
      <c r="S2" s="149"/>
      <c r="T2" s="149"/>
      <c r="U2" s="149"/>
      <c r="V2" s="149"/>
      <c r="W2" s="149"/>
      <c r="X2" s="149"/>
      <c r="Y2" s="149"/>
      <c r="Z2" s="149"/>
    </row>
    <row r="3" spans="1:26" ht="12.75" customHeight="1">
      <c r="A3" s="149"/>
      <c r="B3" s="153"/>
      <c r="C3" s="154"/>
      <c r="D3" s="279"/>
      <c r="E3" s="155"/>
      <c r="F3" s="155"/>
      <c r="G3" s="155"/>
      <c r="H3" s="155"/>
      <c r="I3" s="155"/>
      <c r="J3" s="56"/>
      <c r="K3" s="155"/>
      <c r="L3" s="155"/>
      <c r="M3" s="152"/>
      <c r="N3" s="149"/>
      <c r="O3" s="149"/>
      <c r="P3" s="149"/>
      <c r="Q3" s="149"/>
      <c r="R3" s="149"/>
      <c r="S3" s="149"/>
      <c r="T3" s="149"/>
      <c r="U3" s="149"/>
      <c r="V3" s="149"/>
      <c r="W3" s="149"/>
      <c r="X3" s="149"/>
      <c r="Y3" s="149"/>
      <c r="Z3" s="149"/>
    </row>
    <row r="4" spans="1:26" ht="27.75" customHeight="1">
      <c r="A4" s="149"/>
      <c r="B4" s="605" t="s">
        <v>511</v>
      </c>
      <c r="C4" s="606"/>
      <c r="D4" s="606"/>
      <c r="E4" s="606"/>
      <c r="F4" s="606"/>
      <c r="G4" s="606"/>
      <c r="H4" s="606"/>
      <c r="I4" s="606"/>
      <c r="J4" s="606"/>
      <c r="K4" s="606"/>
      <c r="L4" s="607"/>
      <c r="M4" s="152"/>
      <c r="N4" s="149"/>
      <c r="O4" s="149"/>
      <c r="P4" s="149"/>
      <c r="Q4" s="149"/>
      <c r="R4" s="149"/>
      <c r="S4" s="149"/>
      <c r="T4" s="149"/>
      <c r="U4" s="149"/>
      <c r="V4" s="149"/>
      <c r="W4" s="149"/>
      <c r="X4" s="149"/>
      <c r="Y4" s="149"/>
      <c r="Z4" s="149"/>
    </row>
    <row r="5" spans="1:26" ht="12.75" customHeight="1">
      <c r="A5" s="149"/>
      <c r="B5" s="151"/>
      <c r="C5" s="151"/>
      <c r="D5" s="278"/>
      <c r="E5" s="149"/>
      <c r="F5" s="149"/>
      <c r="G5" s="149"/>
      <c r="H5" s="149"/>
      <c r="I5" s="149"/>
      <c r="J5" s="55"/>
      <c r="K5" s="149"/>
      <c r="L5" s="149"/>
      <c r="M5" s="152"/>
      <c r="N5" s="149"/>
      <c r="O5" s="149"/>
      <c r="P5" s="149"/>
      <c r="Q5" s="149"/>
      <c r="R5" s="149"/>
      <c r="S5" s="149"/>
      <c r="T5" s="149"/>
      <c r="U5" s="149"/>
      <c r="V5" s="149"/>
      <c r="W5" s="149"/>
      <c r="X5" s="149"/>
      <c r="Y5" s="149"/>
      <c r="Z5" s="149"/>
    </row>
    <row r="6" spans="1:26" ht="36" customHeight="1">
      <c r="A6" s="149"/>
      <c r="B6" s="619" t="s">
        <v>22</v>
      </c>
      <c r="C6" s="620"/>
      <c r="D6" s="623" t="s">
        <v>5</v>
      </c>
      <c r="E6" s="620"/>
      <c r="F6" s="623" t="s">
        <v>23</v>
      </c>
      <c r="G6" s="607"/>
      <c r="H6" s="149"/>
      <c r="I6" s="149"/>
      <c r="J6" s="55"/>
      <c r="K6" s="149"/>
      <c r="L6" s="149"/>
      <c r="M6" s="152"/>
      <c r="N6" s="149"/>
      <c r="O6" s="149"/>
      <c r="P6" s="149"/>
      <c r="Q6" s="149"/>
      <c r="R6" s="149"/>
      <c r="S6" s="149"/>
      <c r="T6" s="149"/>
      <c r="U6" s="149"/>
      <c r="V6" s="149"/>
      <c r="W6" s="149"/>
      <c r="X6" s="149"/>
      <c r="Y6" s="149"/>
      <c r="Z6" s="149"/>
    </row>
    <row r="7" spans="1:26" ht="75.75" customHeight="1">
      <c r="A7" s="149"/>
      <c r="B7" s="621" t="s">
        <v>24</v>
      </c>
      <c r="C7" s="622"/>
      <c r="D7" s="624" t="s">
        <v>25</v>
      </c>
      <c r="E7" s="622"/>
      <c r="F7" s="624" t="s">
        <v>512</v>
      </c>
      <c r="G7" s="625"/>
      <c r="H7" s="156"/>
      <c r="I7" s="157">
        <v>1</v>
      </c>
      <c r="J7" s="55"/>
      <c r="K7" s="149"/>
      <c r="L7" s="149"/>
      <c r="M7" s="152"/>
      <c r="N7" s="149"/>
      <c r="O7" s="149"/>
      <c r="P7" s="149"/>
      <c r="Q7" s="149"/>
      <c r="R7" s="149"/>
      <c r="S7" s="149"/>
      <c r="T7" s="149"/>
      <c r="U7" s="149"/>
      <c r="V7" s="149"/>
      <c r="W7" s="149"/>
      <c r="X7" s="149"/>
      <c r="Y7" s="149"/>
      <c r="Z7" s="149"/>
    </row>
    <row r="8" spans="1:26" ht="57" customHeight="1">
      <c r="A8" s="149"/>
      <c r="B8" s="618" t="s">
        <v>27</v>
      </c>
      <c r="C8" s="613"/>
      <c r="D8" s="614" t="s">
        <v>28</v>
      </c>
      <c r="E8" s="613"/>
      <c r="F8" s="614" t="s">
        <v>513</v>
      </c>
      <c r="G8" s="628"/>
      <c r="H8" s="157" t="s">
        <v>514</v>
      </c>
      <c r="I8" s="157">
        <v>0.75</v>
      </c>
      <c r="J8" s="55"/>
      <c r="K8" s="149"/>
      <c r="L8" s="149"/>
      <c r="M8" s="152"/>
      <c r="N8" s="149"/>
      <c r="O8" s="149"/>
      <c r="P8" s="149"/>
      <c r="Q8" s="149"/>
      <c r="R8" s="149"/>
      <c r="S8" s="149"/>
      <c r="T8" s="149"/>
      <c r="U8" s="149"/>
      <c r="V8" s="149"/>
      <c r="W8" s="149"/>
      <c r="X8" s="149"/>
      <c r="Y8" s="149"/>
      <c r="Z8" s="149"/>
    </row>
    <row r="9" spans="1:26" ht="71.25" customHeight="1">
      <c r="A9" s="149"/>
      <c r="B9" s="612" t="s">
        <v>30</v>
      </c>
      <c r="C9" s="613"/>
      <c r="D9" s="614" t="s">
        <v>515</v>
      </c>
      <c r="E9" s="613"/>
      <c r="F9" s="614" t="s">
        <v>516</v>
      </c>
      <c r="G9" s="628"/>
      <c r="H9" s="149"/>
      <c r="I9" s="157">
        <v>0.5</v>
      </c>
      <c r="J9" s="55"/>
      <c r="K9" s="149"/>
      <c r="L9" s="149"/>
      <c r="M9" s="152"/>
      <c r="N9" s="149"/>
      <c r="O9" s="149"/>
      <c r="P9" s="149"/>
      <c r="Q9" s="149"/>
      <c r="R9" s="149"/>
      <c r="S9" s="149"/>
      <c r="T9" s="149"/>
      <c r="U9" s="149"/>
      <c r="V9" s="149"/>
      <c r="W9" s="149"/>
      <c r="X9" s="149"/>
      <c r="Y9" s="149"/>
      <c r="Z9" s="149"/>
    </row>
    <row r="10" spans="1:26" ht="97.5" customHeight="1">
      <c r="A10" s="149"/>
      <c r="B10" s="617" t="s">
        <v>33</v>
      </c>
      <c r="C10" s="616"/>
      <c r="D10" s="615" t="s">
        <v>517</v>
      </c>
      <c r="E10" s="616"/>
      <c r="F10" s="615" t="s">
        <v>518</v>
      </c>
      <c r="G10" s="626"/>
      <c r="H10" s="149"/>
      <c r="I10" s="157">
        <v>0.25</v>
      </c>
      <c r="J10" s="55"/>
      <c r="K10" s="149"/>
      <c r="L10" s="149"/>
      <c r="M10" s="152"/>
      <c r="N10" s="149"/>
      <c r="O10" s="149"/>
      <c r="P10" s="149"/>
      <c r="Q10" s="149"/>
      <c r="R10" s="149"/>
      <c r="S10" s="149"/>
      <c r="T10" s="149"/>
      <c r="U10" s="149"/>
      <c r="V10" s="149"/>
      <c r="W10" s="149"/>
      <c r="X10" s="149"/>
      <c r="Y10" s="149"/>
      <c r="Z10" s="149"/>
    </row>
    <row r="11" spans="1:26" ht="26.25" customHeight="1">
      <c r="A11" s="149"/>
      <c r="B11" s="627" t="s">
        <v>519</v>
      </c>
      <c r="C11" s="324"/>
      <c r="D11" s="324"/>
      <c r="E11" s="324"/>
      <c r="F11" s="324"/>
      <c r="G11" s="324"/>
      <c r="H11" s="324"/>
      <c r="I11" s="324"/>
      <c r="J11" s="57"/>
      <c r="K11" s="158"/>
      <c r="L11" s="158"/>
      <c r="M11" s="159"/>
      <c r="N11" s="158"/>
      <c r="O11" s="149"/>
      <c r="P11" s="149"/>
      <c r="Q11" s="149"/>
      <c r="R11" s="149"/>
      <c r="S11" s="149"/>
      <c r="T11" s="149"/>
      <c r="U11" s="149"/>
      <c r="V11" s="149"/>
      <c r="W11" s="149"/>
      <c r="X11" s="149"/>
      <c r="Y11" s="149"/>
      <c r="Z11" s="149"/>
    </row>
    <row r="12" spans="1:26" ht="38.25" customHeight="1">
      <c r="A12" s="149"/>
      <c r="B12" s="151"/>
      <c r="C12" s="151"/>
      <c r="D12" s="278"/>
      <c r="E12" s="149"/>
      <c r="F12" s="149"/>
      <c r="G12" s="149"/>
      <c r="H12" s="149"/>
      <c r="I12" s="149"/>
      <c r="J12" s="55"/>
      <c r="K12" s="149"/>
      <c r="L12" s="149"/>
      <c r="M12" s="152"/>
      <c r="N12" s="149"/>
      <c r="O12" s="149"/>
      <c r="P12" s="149"/>
      <c r="Q12" s="149"/>
      <c r="R12" s="149"/>
      <c r="S12" s="149"/>
      <c r="T12" s="149"/>
      <c r="U12" s="149"/>
      <c r="V12" s="149"/>
      <c r="W12" s="149"/>
      <c r="X12" s="149"/>
      <c r="Y12" s="149"/>
      <c r="Z12" s="149"/>
    </row>
    <row r="13" spans="1:26" ht="42.75" customHeight="1">
      <c r="A13" s="149"/>
      <c r="B13" s="630" t="s">
        <v>520</v>
      </c>
      <c r="C13" s="634" t="s">
        <v>521</v>
      </c>
      <c r="D13" s="635"/>
      <c r="E13" s="635"/>
      <c r="F13" s="636"/>
      <c r="G13" s="631" t="s">
        <v>522</v>
      </c>
      <c r="H13" s="631" t="s">
        <v>523</v>
      </c>
      <c r="I13" s="632" t="s">
        <v>524</v>
      </c>
      <c r="J13" s="55"/>
      <c r="K13" s="608" t="s">
        <v>525</v>
      </c>
      <c r="L13" s="608" t="s">
        <v>526</v>
      </c>
      <c r="M13" s="609" t="s">
        <v>527</v>
      </c>
      <c r="N13" s="611" t="s">
        <v>528</v>
      </c>
      <c r="O13" s="301"/>
      <c r="P13" s="301"/>
      <c r="Q13" s="301"/>
      <c r="R13" s="301"/>
      <c r="S13" s="302"/>
      <c r="T13" s="149"/>
      <c r="U13" s="149"/>
      <c r="V13" s="149"/>
      <c r="W13" s="149"/>
      <c r="X13" s="149"/>
      <c r="Y13" s="149"/>
      <c r="Z13" s="149"/>
    </row>
    <row r="14" spans="1:26" ht="48.75" customHeight="1" thickBot="1">
      <c r="A14" s="149"/>
      <c r="B14" s="378"/>
      <c r="C14" s="58" t="s">
        <v>529</v>
      </c>
      <c r="D14" s="280" t="s">
        <v>50</v>
      </c>
      <c r="E14" s="58" t="s">
        <v>530</v>
      </c>
      <c r="F14" s="59" t="s">
        <v>531</v>
      </c>
      <c r="G14" s="523"/>
      <c r="H14" s="523"/>
      <c r="I14" s="633"/>
      <c r="J14" s="55"/>
      <c r="K14" s="413"/>
      <c r="L14" s="413"/>
      <c r="M14" s="610"/>
      <c r="N14" s="60" t="s">
        <v>532</v>
      </c>
      <c r="O14" s="60" t="s">
        <v>533</v>
      </c>
      <c r="P14" s="60" t="s">
        <v>534</v>
      </c>
      <c r="Q14" s="60" t="s">
        <v>535</v>
      </c>
      <c r="R14" s="60" t="s">
        <v>536</v>
      </c>
      <c r="S14" s="61" t="s">
        <v>537</v>
      </c>
      <c r="T14" s="149"/>
      <c r="U14" s="149"/>
      <c r="V14" s="149"/>
      <c r="W14" s="149"/>
      <c r="X14" s="149"/>
      <c r="Y14" s="149"/>
      <c r="Z14" s="149"/>
    </row>
    <row r="15" spans="1:26" ht="99.75" customHeight="1">
      <c r="A15" s="149"/>
      <c r="B15" s="62">
        <f t="shared" ref="B15:B164" si="0">+IF(ISTEXT(D15),J15,"")</f>
        <v>1</v>
      </c>
      <c r="C15" s="63" t="str">
        <f t="array" ref="C15">+IFERROR(INDEX(Hoja1!$A$2:$A$82,MATCH(J15,Hoja1!$H$2:$H$82,0)),"")</f>
        <v>1.2</v>
      </c>
      <c r="D15" s="64" t="str">
        <f>IFERROR(VLOOKUP(C15,Hoja1!$A$2:$H$82,4,0),"")</f>
        <v>Ambiente de Control</v>
      </c>
      <c r="E15" s="261" t="str">
        <f>+IFERROR(VLOOKUP(C15,Hoja1!$A$1:$J$82,10,0),"")</f>
        <v>La entidad demuestra el compromiso con la integridad (valores) y principios del servicio público</v>
      </c>
      <c r="F15" s="261" t="str">
        <f>+IFERROR(VLOOKUP(C15,Hoja1!$A$1:$I$82,3,0),"")</f>
        <v xml:space="preserve"> Mecanismos para el manejo de conflictos de interés.</v>
      </c>
      <c r="G15" s="65">
        <f>+IFERROR(VLOOKUP(C15,Hoja1!$A$1:$K$82,11,0),"")</f>
        <v>3</v>
      </c>
      <c r="H15" s="66">
        <f>+IFERROR(VLOOKUP(C15,Hoja1!$A$1:$L$82,12,0),"")</f>
        <v>2</v>
      </c>
      <c r="I15" s="263" t="str">
        <f t="shared" ref="I15:I95" si="1">+IF(OR(AND(G15=1,H15=1),AND(G15=1,H15=2),AND(G15=1,H15=3),G15="",H15=""),"No se encuentra presente  por lo tanto no está funcionando, lo que hace que se requieran acciones dirigidas a fortalecer su diseño y puesta en marcha",IF(OR(AND(G15=2,H15=2),AND(G15=3,H15=1),AND(G15=3,H15=2),AND(G15=2,H15=1)),"Se encuentra presente y funcionando, pero requiere acciones dirigidas a fortalecer  o mejorar su diseño y/o ejecución.",IF(AND(G15=2,H15=3),"Se encuentra presente  y funcionando, pero requiere mejoras frente a su diseño, ya que  opera de manera efectiva","Se encuentra presente y funciona correctamente, por lo tanto se requiere acciones o actividades  dirigidas a su mantenimiento dentro del marco de las líneas de defensa.")))</f>
        <v>Se encuentra presente y funcionando, pero requiere acciones dirigidas a fortalecer  o mejorar su diseño y/o ejecución.</v>
      </c>
      <c r="J15" s="55">
        <v>1</v>
      </c>
      <c r="K15" s="160">
        <f>+VLOOKUP(C15,Hoja1!$A$1:$M$82,13,0)</f>
        <v>0.5</v>
      </c>
      <c r="L15" s="637">
        <f>+AVERAGE(K15:K38)</f>
        <v>0.875</v>
      </c>
      <c r="M15" s="272" t="s">
        <v>840</v>
      </c>
      <c r="N15" s="67"/>
      <c r="O15" s="67"/>
      <c r="P15" s="67"/>
      <c r="Q15" s="67"/>
      <c r="R15" s="67"/>
      <c r="S15" s="67"/>
      <c r="T15" s="149"/>
      <c r="U15" s="149"/>
      <c r="V15" s="149"/>
      <c r="W15" s="149"/>
      <c r="X15" s="149"/>
      <c r="Y15" s="149"/>
      <c r="Z15" s="149"/>
    </row>
    <row r="16" spans="1:26" ht="99.75" customHeight="1">
      <c r="A16" s="149"/>
      <c r="B16" s="68">
        <f t="shared" si="0"/>
        <v>2</v>
      </c>
      <c r="C16" s="69" t="str">
        <f t="array" ref="C16">+IFERROR(INDEX(Hoja1!$A$2:$A$82,MATCH(J16,Hoja1!$H$2:$H$82,0)),"")</f>
        <v>1.5</v>
      </c>
      <c r="D16" s="70" t="str">
        <f>IFERROR(VLOOKUP(C16,Hoja1!$A$2:$H$82,4,0),"")</f>
        <v>Ambiente de Control</v>
      </c>
      <c r="E16" s="262" t="str">
        <f>+IFERROR(VLOOKUP(C16,Hoja1!$A$1:$J$82,10,0),"")</f>
        <v>La entidad demuestra el compromiso con la integridad (valores) y principios del servicio público</v>
      </c>
      <c r="F16" s="262" t="str">
        <f>+IFERROR(VLOOKUP(C16,Hoja1!$A$1:$I$82,3,0),"")</f>
        <v xml:space="preserve"> Análisis sobre viabilidad para el establecimiento de una línea de denuncia interna sobre situaciones irregulares o posibles incumplimientos al código de integridad.
NOTA: Si la entidad ya cuenta con esta línea en funcionamiento, establezca si ha aportado para la mejora de los mapas de riesgos o bien en otros ámbitos organizacionales.</v>
      </c>
      <c r="G16" s="69">
        <f>+IFERROR(VLOOKUP(C16,Hoja1!$A$1:$K$82,11,0),"")</f>
        <v>3</v>
      </c>
      <c r="H16" s="71">
        <f>+IFERROR(VLOOKUP(C16,Hoja1!$A$1:$L$82,12,0),"")</f>
        <v>2</v>
      </c>
      <c r="I16" s="263" t="str">
        <f t="shared" si="1"/>
        <v>Se encuentra presente y funcionando, pero requiere acciones dirigidas a fortalecer  o mejorar su diseño y/o ejecución.</v>
      </c>
      <c r="J16" s="55">
        <v>2</v>
      </c>
      <c r="K16" s="160">
        <f>+VLOOKUP(C16,Hoja1!$A$1:$M$82,13,0)</f>
        <v>0.5</v>
      </c>
      <c r="L16" s="347"/>
      <c r="M16" s="274" t="s">
        <v>903</v>
      </c>
      <c r="N16" s="72"/>
      <c r="O16" s="72"/>
      <c r="P16" s="72"/>
      <c r="Q16" s="72"/>
      <c r="R16" s="72"/>
      <c r="S16" s="72"/>
      <c r="T16" s="149"/>
      <c r="U16" s="149"/>
      <c r="V16" s="149"/>
      <c r="W16" s="149"/>
      <c r="X16" s="149"/>
      <c r="Y16" s="149"/>
      <c r="Z16" s="149"/>
    </row>
    <row r="17" spans="1:26" ht="99.75" customHeight="1">
      <c r="A17" s="149"/>
      <c r="B17" s="68">
        <f t="shared" si="0"/>
        <v>3</v>
      </c>
      <c r="C17" s="69" t="str">
        <f t="array" ref="C17">+IFERROR(INDEX(Hoja1!$A$2:$A$82,MATCH(J17,Hoja1!$H$2:$H$82,0)),"")</f>
        <v>3.1</v>
      </c>
      <c r="D17" s="70" t="str">
        <f>IFERROR(VLOOKUP(C17,Hoja1!$A$2:$H$82,4,0),"")</f>
        <v>Ambiente de Control</v>
      </c>
      <c r="E17" s="262" t="str">
        <f>+IFERROR(VLOOKUP(C17,Hoja1!$A$1:$J$82,10,0),"")</f>
        <v>Establece la planeación estratégica con responsables, metas, tiempos que faciliten el seguimiento y aplicación de controles que garanticen de forma razonable su cumplimiento. Así mismo a partir de la política de riesgo, establecer sistemas de gestión de riesgos y las responsabilidades para controlar riesgos específicos bajo la supervisión de la alta dirección.</v>
      </c>
      <c r="F17" s="262" t="str">
        <f>+IFERROR(VLOOKUP(C17,Hoja1!$A$1:$I$82,3,0),"")</f>
        <v xml:space="preserve"> Definición y evaluación de la Política de Administración del Riesgo (Acorde con lineamientos de la Guía para la Administración del Riesgo de Gestión y Corrupción y Diseño de Controles en Entidades Públicas).  La evaluación debe considerar su aplicación en la entidad, cambios en el entorno que puedan definir ajustes, dificultades para su desarrollo</v>
      </c>
      <c r="G17" s="69">
        <f>+IFERROR(VLOOKUP(C17,Hoja1!$A$1:$K$82,11,0),"")</f>
        <v>3</v>
      </c>
      <c r="H17" s="71">
        <f>+IFERROR(VLOOKUP(C17,Hoja1!$A$1:$L$82,12,0),"")</f>
        <v>2</v>
      </c>
      <c r="I17" s="263" t="str">
        <f t="shared" si="1"/>
        <v>Se encuentra presente y funcionando, pero requiere acciones dirigidas a fortalecer  o mejorar su diseño y/o ejecución.</v>
      </c>
      <c r="J17" s="55">
        <v>3</v>
      </c>
      <c r="K17" s="160">
        <f>+VLOOKUP(C17,Hoja1!$A$1:$M$82,13,0)</f>
        <v>0.5</v>
      </c>
      <c r="L17" s="347"/>
      <c r="M17" s="274" t="s">
        <v>771</v>
      </c>
      <c r="N17" s="72"/>
      <c r="O17" s="72"/>
      <c r="P17" s="72"/>
      <c r="Q17" s="72"/>
      <c r="R17" s="72"/>
      <c r="S17" s="72"/>
      <c r="T17" s="149"/>
      <c r="U17" s="149"/>
      <c r="V17" s="149"/>
      <c r="W17" s="149"/>
      <c r="X17" s="149"/>
      <c r="Y17" s="149"/>
      <c r="Z17" s="149"/>
    </row>
    <row r="18" spans="1:26" ht="99.75" customHeight="1">
      <c r="A18" s="149"/>
      <c r="B18" s="73">
        <f t="shared" si="0"/>
        <v>4</v>
      </c>
      <c r="C18" s="69" t="str">
        <f t="array" ref="C18">+IFERROR(INDEX(Hoja1!$A$2:$A$82,MATCH(J18,Hoja1!$H$2:$H$82,0)),"")</f>
        <v>3.3</v>
      </c>
      <c r="D18" s="70" t="str">
        <f>IFERROR(VLOOKUP(C18,Hoja1!$A$2:$H$82,4,0),"")</f>
        <v>Ambiente de Control</v>
      </c>
      <c r="E18" s="262" t="str">
        <f>+IFERROR(VLOOKUP(C18,Hoja1!$A$1:$J$82,10,0),"")</f>
        <v>Establece la planeación estratégica con responsables, metas, tiempos que faciliten el seguimiento y aplicación de controles que garanticen de forma razonable su cumplimiento. Así mismo a partir de la política de riesgo, establecer sistemas de gestión de riesgos y las responsabilidades para controlar riesgos específicos bajo la supervisión de la alta dirección.</v>
      </c>
      <c r="F18" s="262" t="str">
        <f>+IFERROR(VLOOKUP(C18,Hoja1!$A$1:$I$82,3,0),"")</f>
        <v xml:space="preserve"> Evaluación de la planeación estratégica, considerando alertas frente a posibles incumplimientos, necesidades de recursos, cambios en el entorno que puedan afectar su desarrollo, entre otros aspectos que garanticen de forma razonable su cumplimiento</v>
      </c>
      <c r="G18" s="69">
        <f>+IFERROR(VLOOKUP(C18,Hoja1!$A$1:$K$82,11,0),"")</f>
        <v>3</v>
      </c>
      <c r="H18" s="71">
        <f>+IFERROR(VLOOKUP(C18,Hoja1!$A$1:$L$82,12,0),"")</f>
        <v>2</v>
      </c>
      <c r="I18" s="263" t="str">
        <f t="shared" si="1"/>
        <v>Se encuentra presente y funcionando, pero requiere acciones dirigidas a fortalecer  o mejorar su diseño y/o ejecución.</v>
      </c>
      <c r="J18" s="55">
        <v>4</v>
      </c>
      <c r="K18" s="160">
        <f>+VLOOKUP(C18,Hoja1!$A$1:$M$82,13,0)</f>
        <v>0.5</v>
      </c>
      <c r="L18" s="347"/>
      <c r="M18" s="274" t="s">
        <v>880</v>
      </c>
      <c r="N18" s="72"/>
      <c r="O18" s="72"/>
      <c r="P18" s="72"/>
      <c r="Q18" s="72"/>
      <c r="R18" s="72"/>
      <c r="S18" s="72"/>
      <c r="T18" s="149"/>
      <c r="U18" s="149"/>
      <c r="V18" s="149"/>
      <c r="W18" s="149"/>
      <c r="X18" s="149"/>
      <c r="Y18" s="149"/>
      <c r="Z18" s="149"/>
    </row>
    <row r="19" spans="1:26" ht="99.75" customHeight="1">
      <c r="A19" s="149"/>
      <c r="B19" s="68">
        <f t="shared" si="0"/>
        <v>5</v>
      </c>
      <c r="C19" s="69" t="str">
        <f t="array" ref="C19">+IFERROR(INDEX(Hoja1!$A$2:$A$82,MATCH(J19,Hoja1!$H$2:$H$82,0)),"")</f>
        <v>4.3</v>
      </c>
      <c r="D19" s="70" t="str">
        <f>IFERROR(VLOOKUP(C19,Hoja1!$A$2:$H$82,4,0),"")</f>
        <v>Ambiente de Control</v>
      </c>
      <c r="E19" s="262" t="str">
        <f>+IFERROR(VLOOKUP(C19,Hoja1!$A$1:$J$82,10,0),"")</f>
        <v>Compromiso con la competencia de todo el personal, por lo que la gestión del talento humano tiene un carácter estratégico con el despliegue de actividades clave para todo el ciclo de vida del servidor público –ingreso, permanencia y retiro.</v>
      </c>
      <c r="F19" s="262" t="str">
        <f>+IFERROR(VLOOKUP(C19,Hoja1!$A$1:$I$82,3,0),"")</f>
        <v xml:space="preserve"> Evaluación de las actividades relacionadas con la permanencia del personal</v>
      </c>
      <c r="G19" s="69">
        <f>+IFERROR(VLOOKUP(C19,Hoja1!$A$1:$K$82,11,0),"")</f>
        <v>3</v>
      </c>
      <c r="H19" s="71">
        <f>+IFERROR(VLOOKUP(C19,Hoja1!$A$1:$L$82,12,0),"")</f>
        <v>2</v>
      </c>
      <c r="I19" s="263" t="str">
        <f t="shared" si="1"/>
        <v>Se encuentra presente y funcionando, pero requiere acciones dirigidas a fortalecer  o mejorar su diseño y/o ejecución.</v>
      </c>
      <c r="J19" s="55">
        <v>5</v>
      </c>
      <c r="K19" s="160">
        <f>+VLOOKUP(C19,Hoja1!$A$1:$M$82,13,0)</f>
        <v>0.5</v>
      </c>
      <c r="L19" s="347"/>
      <c r="M19" s="274" t="s">
        <v>904</v>
      </c>
      <c r="N19" s="72"/>
      <c r="O19" s="72"/>
      <c r="P19" s="72"/>
      <c r="Q19" s="72"/>
      <c r="R19" s="72"/>
      <c r="S19" s="72"/>
      <c r="T19" s="149"/>
      <c r="U19" s="149"/>
      <c r="V19" s="149"/>
      <c r="W19" s="149"/>
      <c r="X19" s="149"/>
      <c r="Y19" s="149"/>
      <c r="Z19" s="149"/>
    </row>
    <row r="20" spans="1:26" ht="99.75" customHeight="1">
      <c r="A20" s="149"/>
      <c r="B20" s="73">
        <f t="shared" si="0"/>
        <v>6</v>
      </c>
      <c r="C20" s="69" t="str">
        <f t="array" ref="C20">+IFERROR(INDEX(Hoja1!$A$2:$A$82,MATCH(J20,Hoja1!$H$2:$H$82,0)),"")</f>
        <v>5.4</v>
      </c>
      <c r="D20" s="70" t="str">
        <f>IFERROR(VLOOKUP(C20,Hoja1!$A$2:$H$82,4,0),"")</f>
        <v>Ambiente de Control</v>
      </c>
      <c r="E20" s="262" t="str">
        <f>+IFERROR(VLOOKUP(C20,Hoja1!$A$1:$J$82,10,0),"")</f>
        <v>La entidad establece líneas de reporte dentro de la entidad para evaluar el funcionamiento del Sistema de Control Interno.</v>
      </c>
      <c r="F20" s="262" t="str">
        <f>+IFERROR(VLOOKUP(C20,Hoja1!$A$1:$I$82,3,0),"")</f>
        <v xml:space="preserve"> Se evalúa la estructura de control a partir de los cambios en procesos, procedimientos, u otras herramientas, a fin de garantizar su adecuada formulación y afectación frente a la gestión del riesgo</v>
      </c>
      <c r="G20" s="69">
        <f>+IFERROR(VLOOKUP(C20,Hoja1!$A$1:$K$82,11,0),"")</f>
        <v>3</v>
      </c>
      <c r="H20" s="71">
        <f>+IFERROR(VLOOKUP(C20,Hoja1!$A$1:$L$82,12,0),"")</f>
        <v>2</v>
      </c>
      <c r="I20" s="263" t="str">
        <f t="shared" si="1"/>
        <v>Se encuentra presente y funcionando, pero requiere acciones dirigidas a fortalecer  o mejorar su diseño y/o ejecución.</v>
      </c>
      <c r="J20" s="55">
        <v>6</v>
      </c>
      <c r="K20" s="160">
        <f>+VLOOKUP(C20,Hoja1!$A$1:$M$82,13,0)</f>
        <v>0.5</v>
      </c>
      <c r="L20" s="347"/>
      <c r="M20" s="274" t="s">
        <v>847</v>
      </c>
      <c r="N20" s="72"/>
      <c r="O20" s="72"/>
      <c r="P20" s="72"/>
      <c r="Q20" s="72"/>
      <c r="R20" s="72"/>
      <c r="S20" s="72"/>
      <c r="T20" s="149"/>
      <c r="U20" s="149"/>
      <c r="V20" s="149"/>
      <c r="W20" s="149"/>
      <c r="X20" s="149"/>
      <c r="Y20" s="149"/>
      <c r="Z20" s="149"/>
    </row>
    <row r="21" spans="1:26" ht="99.75" customHeight="1">
      <c r="A21" s="149"/>
      <c r="B21" s="68">
        <f t="shared" si="0"/>
        <v>7</v>
      </c>
      <c r="C21" s="69" t="str">
        <f t="array" ref="C21">+IFERROR(INDEX(Hoja1!$A$2:$A$82,MATCH(J21,Hoja1!$H$2:$H$82,0)),"")</f>
        <v>1.1</v>
      </c>
      <c r="D21" s="70" t="str">
        <f>IFERROR(VLOOKUP(C21,Hoja1!$A$2:$H$82,4,0),"")</f>
        <v>Ambiente de Control</v>
      </c>
      <c r="E21" s="262" t="str">
        <f>+IFERROR(VLOOKUP(C21,Hoja1!$A$1:$J$82,10,0),"")</f>
        <v>La entidad demuestra el compromiso con la integridad (valores) y principios del servicio público</v>
      </c>
      <c r="F21" s="262" t="str">
        <f>+IFERROR(VLOOKUP(C21,Hoja1!$A$1:$I$82,3,0),"")</f>
        <v xml:space="preserve"> Aplicación del Código de Integridad. (incluye análisis de desviaciones, convivencia laboral, temas disciplinarios internos, quejas o denuncias sobres los servidores de la entidad, u otros temas relacionados)</v>
      </c>
      <c r="G21" s="69">
        <f>+IFERROR(VLOOKUP(C21,Hoja1!$A$1:$K$82,11,0),"")</f>
        <v>3</v>
      </c>
      <c r="H21" s="71">
        <f>+IFERROR(VLOOKUP(C21,Hoja1!$A$1:$L$82,12,0),"")</f>
        <v>3</v>
      </c>
      <c r="I21" s="263" t="str">
        <f t="shared" si="1"/>
        <v>Se encuentra presente y funciona correctamente, por lo tanto se requiere acciones o actividades  dirigidas a su mantenimiento dentro del marco de las líneas de defensa.</v>
      </c>
      <c r="J21" s="55">
        <v>7</v>
      </c>
      <c r="K21" s="160">
        <f>+VLOOKUP(C21,Hoja1!$A$1:$M$82,13,0)</f>
        <v>1</v>
      </c>
      <c r="L21" s="347"/>
      <c r="M21" s="274"/>
      <c r="N21" s="72"/>
      <c r="O21" s="72"/>
      <c r="P21" s="72"/>
      <c r="Q21" s="72"/>
      <c r="R21" s="72"/>
      <c r="S21" s="72"/>
      <c r="T21" s="149"/>
      <c r="U21" s="149"/>
      <c r="V21" s="149"/>
      <c r="W21" s="149"/>
      <c r="X21" s="149"/>
      <c r="Y21" s="149"/>
      <c r="Z21" s="149"/>
    </row>
    <row r="22" spans="1:26" ht="99.75" customHeight="1">
      <c r="A22" s="149"/>
      <c r="B22" s="68">
        <f t="shared" si="0"/>
        <v>8</v>
      </c>
      <c r="C22" s="69" t="str">
        <f t="array" ref="C22">+IFERROR(INDEX(Hoja1!$A$2:$A$82,MATCH(J22,Hoja1!$H$2:$H$82,0)),"")</f>
        <v>1.3</v>
      </c>
      <c r="D22" s="70" t="str">
        <f>IFERROR(VLOOKUP(C22,Hoja1!$A$2:$H$82,4,0),"")</f>
        <v>Ambiente de Control</v>
      </c>
      <c r="E22" s="262" t="str">
        <f>+IFERROR(VLOOKUP(C22,Hoja1!$A$1:$J$82,10,0),"")</f>
        <v>La entidad demuestra el compromiso con la integridad (valores) y principios del servicio público</v>
      </c>
      <c r="F22" s="262" t="str">
        <f>+IFERROR(VLOOKUP(C22,Hoja1!$A$1:$I$82,3,0),"")</f>
        <v xml:space="preserve"> Mecanismos frente a la detección y prevención del uso inadecuado de información privilegiada u otras situaciones que puedan implicar riesgos para la entidad</v>
      </c>
      <c r="G22" s="69">
        <f>+IFERROR(VLOOKUP(C22,Hoja1!$A$1:$K$82,11,0),"")</f>
        <v>3</v>
      </c>
      <c r="H22" s="71">
        <f>+IFERROR(VLOOKUP(C22,Hoja1!$A$1:$L$82,12,0),"")</f>
        <v>3</v>
      </c>
      <c r="I22" s="263" t="str">
        <f t="shared" si="1"/>
        <v>Se encuentra presente y funciona correctamente, por lo tanto se requiere acciones o actividades  dirigidas a su mantenimiento dentro del marco de las líneas de defensa.</v>
      </c>
      <c r="J22" s="55">
        <v>8</v>
      </c>
      <c r="K22" s="160">
        <f>+VLOOKUP(C22,Hoja1!$A$1:$M$82,13,0)</f>
        <v>1</v>
      </c>
      <c r="L22" s="347"/>
      <c r="M22" s="259"/>
      <c r="N22" s="72"/>
      <c r="O22" s="72"/>
      <c r="P22" s="72"/>
      <c r="Q22" s="72"/>
      <c r="R22" s="72"/>
      <c r="S22" s="72"/>
      <c r="T22" s="149"/>
      <c r="U22" s="149"/>
      <c r="V22" s="149"/>
      <c r="W22" s="149"/>
      <c r="X22" s="149"/>
      <c r="Y22" s="149"/>
      <c r="Z22" s="149"/>
    </row>
    <row r="23" spans="1:26" ht="99.75" customHeight="1">
      <c r="A23" s="149"/>
      <c r="B23" s="68">
        <f t="shared" si="0"/>
        <v>9</v>
      </c>
      <c r="C23" s="69" t="str">
        <f t="array" ref="C23">+IFERROR(INDEX(Hoja1!$A$2:$A$82,MATCH(J23,Hoja1!$H$2:$H$82,0)),"")</f>
        <v>1.4</v>
      </c>
      <c r="D23" s="70" t="str">
        <f>IFERROR(VLOOKUP(C23,Hoja1!$A$2:$H$82,4,0),"")</f>
        <v>Ambiente de Control</v>
      </c>
      <c r="E23" s="262" t="str">
        <f>+IFERROR(VLOOKUP(C23,Hoja1!$A$1:$J$82,10,0),"")</f>
        <v>La entidad demuestra el compromiso con la integridad (valores) y principios del servicio público</v>
      </c>
      <c r="F23" s="262" t="str">
        <f>+IFERROR(VLOOKUP(C23,Hoja1!$A$1:$I$82,3,0),"")</f>
        <v xml:space="preserve"> La evaluación de las acciones transversales de integridad, mediante el monitoreo permanente de los riesgos de corrupción.</v>
      </c>
      <c r="G23" s="69">
        <f>+IFERROR(VLOOKUP(C23,Hoja1!$A$1:$K$82,11,0),"")</f>
        <v>3</v>
      </c>
      <c r="H23" s="71">
        <f>+IFERROR(VLOOKUP(C23,Hoja1!$A$1:$L$82,12,0),"")</f>
        <v>3</v>
      </c>
      <c r="I23" s="263" t="str">
        <f t="shared" si="1"/>
        <v>Se encuentra presente y funciona correctamente, por lo tanto se requiere acciones o actividades  dirigidas a su mantenimiento dentro del marco de las líneas de defensa.</v>
      </c>
      <c r="J23" s="55">
        <v>9</v>
      </c>
      <c r="K23" s="160">
        <f>+VLOOKUP(C23,Hoja1!$A$1:$M$82,13,0)</f>
        <v>1</v>
      </c>
      <c r="L23" s="347"/>
      <c r="M23" s="259"/>
      <c r="N23" s="72"/>
      <c r="O23" s="72"/>
      <c r="P23" s="72"/>
      <c r="Q23" s="72"/>
      <c r="R23" s="72"/>
      <c r="S23" s="72"/>
      <c r="T23" s="149"/>
      <c r="U23" s="149"/>
      <c r="V23" s="149"/>
      <c r="W23" s="149"/>
      <c r="X23" s="149"/>
      <c r="Y23" s="149"/>
      <c r="Z23" s="149"/>
    </row>
    <row r="24" spans="1:26" ht="99.75" customHeight="1">
      <c r="A24" s="149"/>
      <c r="B24" s="73">
        <f t="shared" si="0"/>
        <v>10</v>
      </c>
      <c r="C24" s="69" t="str">
        <f t="array" ref="C24">+IFERROR(INDEX(Hoja1!$A$2:$A$82,MATCH(J24,Hoja1!$H$2:$H$82,0)),"")</f>
        <v>2.1</v>
      </c>
      <c r="D24" s="70" t="str">
        <f>IFERROR(VLOOKUP(C24,Hoja1!$A$2:$H$82,4,0),"")</f>
        <v>Ambiente de Control</v>
      </c>
      <c r="E24" s="262" t="str">
        <f>+IFERROR(VLOOKUP(C24,Hoja1!$A$1:$J$82,10,0),"")</f>
        <v xml:space="preserve">Aplicación de mecanismos para ejercer una adecuada supervisión del Sistema de Control Interno </v>
      </c>
      <c r="F24" s="262" t="str">
        <f>+IFERROR(VLOOKUP(C24,Hoja1!$A$1:$I$82,3,0),"")</f>
        <v xml:space="preserve"> Creación o actualización del Comité Institucional de Coordinación de Control Interno (incluye ajustes en periodicidad para reunión, articulación con el Comité Institucional de Gestión y Desempeño)</v>
      </c>
      <c r="G24" s="69">
        <f>+IFERROR(VLOOKUP(C24,Hoja1!$A$1:$K$82,11,0),"")</f>
        <v>3</v>
      </c>
      <c r="H24" s="71">
        <f>+IFERROR(VLOOKUP(C24,Hoja1!$A$1:$L$82,12,0),"")</f>
        <v>3</v>
      </c>
      <c r="I24" s="263" t="str">
        <f t="shared" si="1"/>
        <v>Se encuentra presente y funciona correctamente, por lo tanto se requiere acciones o actividades  dirigidas a su mantenimiento dentro del marco de las líneas de defensa.</v>
      </c>
      <c r="J24" s="55">
        <v>10</v>
      </c>
      <c r="K24" s="160">
        <f>+VLOOKUP(C24,Hoja1!$A$1:$M$82,13,0)</f>
        <v>1</v>
      </c>
      <c r="L24" s="347"/>
      <c r="M24" s="259"/>
      <c r="N24" s="72"/>
      <c r="O24" s="72"/>
      <c r="P24" s="72"/>
      <c r="Q24" s="72"/>
      <c r="R24" s="72"/>
      <c r="S24" s="72"/>
      <c r="T24" s="149"/>
      <c r="U24" s="149"/>
      <c r="V24" s="149"/>
      <c r="W24" s="149"/>
      <c r="X24" s="149"/>
      <c r="Y24" s="149"/>
      <c r="Z24" s="149"/>
    </row>
    <row r="25" spans="1:26" ht="99.75" customHeight="1">
      <c r="A25" s="149"/>
      <c r="B25" s="68">
        <f t="shared" si="0"/>
        <v>11</v>
      </c>
      <c r="C25" s="69" t="str">
        <f t="array" ref="C25">+IFERROR(INDEX(Hoja1!$A$2:$A$82,MATCH(J25,Hoja1!$H$2:$H$82,0)),"")</f>
        <v>2.2</v>
      </c>
      <c r="D25" s="70" t="str">
        <f>IFERROR(VLOOKUP(C25,Hoja1!$A$2:$H$82,4,0),"")</f>
        <v>Ambiente de Control</v>
      </c>
      <c r="E25" s="262" t="str">
        <f>+IFERROR(VLOOKUP(C25,Hoja1!$A$1:$J$82,10,0),"")</f>
        <v xml:space="preserve">Aplicación de mecanismos para ejercer una adecuada supervisión del Sistema de Control Interno </v>
      </c>
      <c r="F25" s="262" t="str">
        <f>+IFERROR(VLOOKUP(C25,Hoja1!$A$1:$I$82,3,0),"")</f>
        <v xml:space="preserve"> Definición y documentación del Esquema de Líneas de Defens</v>
      </c>
      <c r="G25" s="69">
        <f>+IFERROR(VLOOKUP(C25,Hoja1!$A$1:$K$82,11,0),"")</f>
        <v>3</v>
      </c>
      <c r="H25" s="71">
        <f>+IFERROR(VLOOKUP(C25,Hoja1!$A$1:$L$82,12,0),"")</f>
        <v>3</v>
      </c>
      <c r="I25" s="263" t="str">
        <f t="shared" si="1"/>
        <v>Se encuentra presente y funciona correctamente, por lo tanto se requiere acciones o actividades  dirigidas a su mantenimiento dentro del marco de las líneas de defensa.</v>
      </c>
      <c r="J25" s="55">
        <v>11</v>
      </c>
      <c r="K25" s="160">
        <f>+VLOOKUP(C25,Hoja1!$A$1:$M$82,13,0)</f>
        <v>1</v>
      </c>
      <c r="L25" s="347"/>
      <c r="M25" s="259"/>
      <c r="N25" s="72"/>
      <c r="O25" s="72"/>
      <c r="P25" s="72"/>
      <c r="Q25" s="72"/>
      <c r="R25" s="72"/>
      <c r="S25" s="72"/>
      <c r="T25" s="149"/>
      <c r="U25" s="149"/>
      <c r="V25" s="149"/>
      <c r="W25" s="149"/>
      <c r="X25" s="149"/>
      <c r="Y25" s="149"/>
      <c r="Z25" s="149"/>
    </row>
    <row r="26" spans="1:26" ht="99.75" customHeight="1">
      <c r="A26" s="149"/>
      <c r="B26" s="73">
        <f t="shared" si="0"/>
        <v>12</v>
      </c>
      <c r="C26" s="69" t="str">
        <f t="array" ref="C26">+IFERROR(INDEX(Hoja1!$A$2:$A$82,MATCH(J26,Hoja1!$H$2:$H$82,0)),"")</f>
        <v>2.3</v>
      </c>
      <c r="D26" s="70" t="str">
        <f>IFERROR(VLOOKUP(C26,Hoja1!$A$2:$H$82,4,0),"")</f>
        <v>Ambiente de Control</v>
      </c>
      <c r="E26" s="262" t="str">
        <f>+IFERROR(VLOOKUP(C26,Hoja1!$A$1:$J$82,10,0),"")</f>
        <v xml:space="preserve">Aplicación de mecanismos para ejercer una adecuada supervisión del Sistema de Control Interno </v>
      </c>
      <c r="F26" s="262" t="str">
        <f>+IFERROR(VLOOKUP(C26,Hoja1!$A$1:$I$82,3,0),"")</f>
        <v xml:space="preserve"> Definición de líneas de reporte en temas clave para la toma de decisiones, atendiendo el Esquema de Líneas de Defens</v>
      </c>
      <c r="G26" s="69">
        <f>+IFERROR(VLOOKUP(C26,Hoja1!$A$1:$K$82,11,0),"")</f>
        <v>3</v>
      </c>
      <c r="H26" s="71">
        <f>+IFERROR(VLOOKUP(C26,Hoja1!$A$1:$L$82,12,0),"")</f>
        <v>3</v>
      </c>
      <c r="I26" s="263" t="str">
        <f t="shared" si="1"/>
        <v>Se encuentra presente y funciona correctamente, por lo tanto se requiere acciones o actividades  dirigidas a su mantenimiento dentro del marco de las líneas de defensa.</v>
      </c>
      <c r="J26" s="55">
        <v>12</v>
      </c>
      <c r="K26" s="160">
        <f>+VLOOKUP(C26,Hoja1!$A$1:$M$82,13,0)</f>
        <v>1</v>
      </c>
      <c r="L26" s="347"/>
      <c r="M26" s="259"/>
      <c r="N26" s="72"/>
      <c r="O26" s="72"/>
      <c r="P26" s="72"/>
      <c r="Q26" s="72"/>
      <c r="R26" s="72"/>
      <c r="S26" s="72"/>
      <c r="T26" s="149"/>
      <c r="U26" s="149"/>
      <c r="V26" s="149"/>
      <c r="W26" s="149"/>
      <c r="X26" s="149"/>
      <c r="Y26" s="149"/>
      <c r="Z26" s="149"/>
    </row>
    <row r="27" spans="1:26" ht="99.75" customHeight="1">
      <c r="A27" s="149"/>
      <c r="B27" s="68">
        <f t="shared" si="0"/>
        <v>13</v>
      </c>
      <c r="C27" s="69" t="str">
        <f t="array" ref="C27">+IFERROR(INDEX(Hoja1!$A$2:$A$82,MATCH(J27,Hoja1!$H$2:$H$82,0)),"")</f>
        <v>3.2</v>
      </c>
      <c r="D27" s="70" t="str">
        <f>IFERROR(VLOOKUP(C27,Hoja1!$A$2:$H$82,4,0),"")</f>
        <v>Ambiente de Control</v>
      </c>
      <c r="E27" s="262" t="str">
        <f>+IFERROR(VLOOKUP(C27,Hoja1!$A$1:$J$82,10,0),"")</f>
        <v>Establece la planeación estratégica con responsables, metas, tiempos que faciliten el seguimiento y aplicación de controles que garanticen de forma razonable su cumplimiento. Así mismo a partir de la política de riesgo, establecer sistemas de gestión de riesgos y las responsabilidades para controlar riesgos específicos bajo la supervisión de la alta dirección.</v>
      </c>
      <c r="F27" s="262" t="str">
        <f>+IFERROR(VLOOKUP(C27,Hoja1!$A$1:$I$82,3,0),"")</f>
        <v xml:space="preserve"> La Alta Dirección frente a la política de Administración del Riesgo definen los niveles de aceptación del riesgo, teniendo en cuenta cada uno de los objetivos establecidos.</v>
      </c>
      <c r="G27" s="69">
        <f>+IFERROR(VLOOKUP(C27,Hoja1!$A$1:$K$82,11,0),"")</f>
        <v>3</v>
      </c>
      <c r="H27" s="71">
        <f>+IFERROR(VLOOKUP(C27,Hoja1!$A$1:$L$82,12,0),"")</f>
        <v>3</v>
      </c>
      <c r="I27" s="263" t="str">
        <f t="shared" si="1"/>
        <v>Se encuentra presente y funciona correctamente, por lo tanto se requiere acciones o actividades  dirigidas a su mantenimiento dentro del marco de las líneas de defensa.</v>
      </c>
      <c r="J27" s="55">
        <v>13</v>
      </c>
      <c r="K27" s="160">
        <f>+VLOOKUP(C27,Hoja1!$A$1:$M$82,13,0)</f>
        <v>1</v>
      </c>
      <c r="L27" s="347"/>
      <c r="M27" s="259"/>
      <c r="N27" s="72"/>
      <c r="O27" s="72"/>
      <c r="P27" s="72"/>
      <c r="Q27" s="72"/>
      <c r="R27" s="72"/>
      <c r="S27" s="72"/>
      <c r="T27" s="149"/>
      <c r="U27" s="149"/>
      <c r="V27" s="149"/>
      <c r="W27" s="149"/>
      <c r="X27" s="149"/>
      <c r="Y27" s="149"/>
      <c r="Z27" s="149"/>
    </row>
    <row r="28" spans="1:26" ht="99.75" customHeight="1">
      <c r="A28" s="149"/>
      <c r="B28" s="68">
        <f t="shared" si="0"/>
        <v>14</v>
      </c>
      <c r="C28" s="69" t="str">
        <f t="array" ref="C28">+IFERROR(INDEX(Hoja1!$A$2:$A$82,MATCH(J28,Hoja1!$H$2:$H$82,0)),"")</f>
        <v>4.1</v>
      </c>
      <c r="D28" s="70" t="str">
        <f>IFERROR(VLOOKUP(C28,Hoja1!$A$2:$H$82,4,0),"")</f>
        <v>Ambiente de Control</v>
      </c>
      <c r="E28" s="262" t="str">
        <f>+IFERROR(VLOOKUP(C28,Hoja1!$A$1:$J$82,10,0),"")</f>
        <v>Compromiso con la competencia de todo el personal, por lo que la gestión del talento humano tiene un carácter estratégico con el despliegue de actividades clave para todo el ciclo de vida del servidor público –ingreso, permanencia y retiro.</v>
      </c>
      <c r="F28" s="262" t="str">
        <f>+IFERROR(VLOOKUP(C28,Hoja1!$A$1:$I$82,3,0),"")</f>
        <v xml:space="preserve"> Evaluación de la Planeación Estratégica del Talento Humano</v>
      </c>
      <c r="G28" s="69">
        <f>+IFERROR(VLOOKUP(C28,Hoja1!$A$1:$K$82,11,0),"")</f>
        <v>3</v>
      </c>
      <c r="H28" s="71">
        <f>+IFERROR(VLOOKUP(C28,Hoja1!$A$1:$L$82,12,0),"")</f>
        <v>3</v>
      </c>
      <c r="I28" s="263" t="str">
        <f t="shared" si="1"/>
        <v>Se encuentra presente y funciona correctamente, por lo tanto se requiere acciones o actividades  dirigidas a su mantenimiento dentro del marco de las líneas de defensa.</v>
      </c>
      <c r="J28" s="55">
        <v>14</v>
      </c>
      <c r="K28" s="160">
        <f>+VLOOKUP(C28,Hoja1!$A$1:$M$82,13,0)</f>
        <v>1</v>
      </c>
      <c r="L28" s="347"/>
      <c r="M28" s="259"/>
      <c r="N28" s="72"/>
      <c r="O28" s="72"/>
      <c r="P28" s="72"/>
      <c r="Q28" s="72"/>
      <c r="R28" s="72"/>
      <c r="S28" s="72"/>
      <c r="T28" s="149"/>
      <c r="U28" s="149"/>
      <c r="V28" s="149"/>
      <c r="W28" s="149"/>
      <c r="X28" s="149"/>
      <c r="Y28" s="149"/>
      <c r="Z28" s="149"/>
    </row>
    <row r="29" spans="1:26" ht="99.75" customHeight="1">
      <c r="A29" s="149"/>
      <c r="B29" s="68">
        <f t="shared" si="0"/>
        <v>15</v>
      </c>
      <c r="C29" s="69" t="str">
        <f t="array" ref="C29">+IFERROR(INDEX(Hoja1!$A$2:$A$82,MATCH(J29,Hoja1!$H$2:$H$82,0)),"")</f>
        <v>4.2</v>
      </c>
      <c r="D29" s="70" t="str">
        <f>IFERROR(VLOOKUP(C29,Hoja1!$A$2:$H$82,4,0),"")</f>
        <v>Ambiente de Control</v>
      </c>
      <c r="E29" s="262" t="str">
        <f>+IFERROR(VLOOKUP(C29,Hoja1!$A$1:$J$82,10,0),"")</f>
        <v>Compromiso con la competencia de todo el personal, por lo que la gestión del talento humano tiene un carácter estratégico con el despliegue de actividades clave para todo el ciclo de vida del servidor público –ingreso, permanencia y retiro.</v>
      </c>
      <c r="F29" s="262" t="str">
        <f>+IFERROR(VLOOKUP(C29,Hoja1!$A$1:$I$82,3,0),"")</f>
        <v xml:space="preserve"> Evaluación de las actividades relacionadas con el Ingreso del personal</v>
      </c>
      <c r="G29" s="69">
        <f>+IFERROR(VLOOKUP(C29,Hoja1!$A$1:$K$82,11,0),"")</f>
        <v>3</v>
      </c>
      <c r="H29" s="71">
        <f>+IFERROR(VLOOKUP(C29,Hoja1!$A$1:$L$82,12,0),"")</f>
        <v>3</v>
      </c>
      <c r="I29" s="263" t="str">
        <f t="shared" si="1"/>
        <v>Se encuentra presente y funciona correctamente, por lo tanto se requiere acciones o actividades  dirigidas a su mantenimiento dentro del marco de las líneas de defensa.</v>
      </c>
      <c r="J29" s="55">
        <v>15</v>
      </c>
      <c r="K29" s="160">
        <f>+VLOOKUP(C29,Hoja1!$A$1:$M$82,13,0)</f>
        <v>1</v>
      </c>
      <c r="L29" s="347"/>
      <c r="M29" s="259"/>
      <c r="N29" s="72"/>
      <c r="O29" s="72"/>
      <c r="P29" s="72"/>
      <c r="Q29" s="72"/>
      <c r="R29" s="72"/>
      <c r="S29" s="72"/>
      <c r="T29" s="149"/>
      <c r="U29" s="149"/>
      <c r="V29" s="149"/>
      <c r="W29" s="149"/>
      <c r="X29" s="149"/>
      <c r="Y29" s="149"/>
      <c r="Z29" s="149"/>
    </row>
    <row r="30" spans="1:26" ht="99.75" customHeight="1">
      <c r="A30" s="149"/>
      <c r="B30" s="73">
        <f t="shared" si="0"/>
        <v>16</v>
      </c>
      <c r="C30" s="69" t="str">
        <f t="array" ref="C30">+IFERROR(INDEX(Hoja1!$A$2:$A$82,MATCH(J30,Hoja1!$H$2:$H$82,0)),"")</f>
        <v>4.4</v>
      </c>
      <c r="D30" s="70" t="str">
        <f>IFERROR(VLOOKUP(C30,Hoja1!$A$2:$H$82,4,0),"")</f>
        <v>Ambiente de Control</v>
      </c>
      <c r="E30" s="262" t="str">
        <f>+IFERROR(VLOOKUP(C30,Hoja1!$A$1:$J$82,10,0),"")</f>
        <v>Compromiso con la competencia de todo el personal, por lo que la gestión del talento humano tiene un carácter estratégico con el despliegue de actividades clave para todo el ciclo de vida del servidor público –ingreso, permanencia y retiro.</v>
      </c>
      <c r="F30" s="262" t="str">
        <f>+IFERROR(VLOOKUP(C30,Hoja1!$A$1:$I$82,3,0),"")</f>
        <v>Analizar si se cuenta con políticas claras y comunicadas relacionadas con la responsabilidad de cada servidor sobre el desarrollo y mantenimiento del control interno (1a línea de defensa</v>
      </c>
      <c r="G30" s="69">
        <f>+IFERROR(VLOOKUP(C30,Hoja1!$A$1:$K$82,11,0),"")</f>
        <v>3</v>
      </c>
      <c r="H30" s="71">
        <f>+IFERROR(VLOOKUP(C30,Hoja1!$A$1:$L$82,12,0),"")</f>
        <v>3</v>
      </c>
      <c r="I30" s="263" t="str">
        <f t="shared" si="1"/>
        <v>Se encuentra presente y funciona correctamente, por lo tanto se requiere acciones o actividades  dirigidas a su mantenimiento dentro del marco de las líneas de defensa.</v>
      </c>
      <c r="J30" s="55">
        <v>16</v>
      </c>
      <c r="K30" s="160">
        <f>+VLOOKUP(C30,Hoja1!$A$1:$M$82,13,0)</f>
        <v>1</v>
      </c>
      <c r="L30" s="347"/>
      <c r="M30" s="259"/>
      <c r="N30" s="72"/>
      <c r="O30" s="72"/>
      <c r="P30" s="72"/>
      <c r="Q30" s="72"/>
      <c r="R30" s="72"/>
      <c r="S30" s="72"/>
      <c r="T30" s="149"/>
      <c r="U30" s="149"/>
      <c r="V30" s="149"/>
      <c r="W30" s="149"/>
      <c r="X30" s="149"/>
      <c r="Y30" s="149"/>
      <c r="Z30" s="149"/>
    </row>
    <row r="31" spans="1:26" ht="99.75" customHeight="1">
      <c r="A31" s="149"/>
      <c r="B31" s="68">
        <f t="shared" si="0"/>
        <v>17</v>
      </c>
      <c r="C31" s="69" t="str">
        <f t="array" ref="C31">+IFERROR(INDEX(Hoja1!$A$2:$A$82,MATCH(J31,Hoja1!$H$2:$H$82,0)),"")</f>
        <v>4.5</v>
      </c>
      <c r="D31" s="70" t="str">
        <f>IFERROR(VLOOKUP(C31,Hoja1!$A$2:$H$82,4,0),"")</f>
        <v>Ambiente de Control</v>
      </c>
      <c r="E31" s="262" t="str">
        <f>+IFERROR(VLOOKUP(C31,Hoja1!$A$1:$J$82,10,0),"")</f>
        <v>Compromiso con la competencia de todo el personal, por lo que la gestión del talento humano tiene un carácter estratégico con el despliegue de actividades clave para todo el ciclo de vida del servidor público –ingreso, permanencia y retiro.</v>
      </c>
      <c r="F31" s="262" t="str">
        <f>+IFERROR(VLOOKUP(C31,Hoja1!$A$1:$I$82,3,0),"")</f>
        <v xml:space="preserve"> Evaluación de las actividades relacionadas con el retiro del personal</v>
      </c>
      <c r="G31" s="69">
        <f>+IFERROR(VLOOKUP(C31,Hoja1!$A$1:$K$82,11,0),"")</f>
        <v>3</v>
      </c>
      <c r="H31" s="71">
        <f>+IFERROR(VLOOKUP(C31,Hoja1!$A$1:$L$82,12,0),"")</f>
        <v>3</v>
      </c>
      <c r="I31" s="263" t="str">
        <f t="shared" si="1"/>
        <v>Se encuentra presente y funciona correctamente, por lo tanto se requiere acciones o actividades  dirigidas a su mantenimiento dentro del marco de las líneas de defensa.</v>
      </c>
      <c r="J31" s="55">
        <v>17</v>
      </c>
      <c r="K31" s="160">
        <f>+VLOOKUP(C31,Hoja1!$A$1:$M$82,13,0)</f>
        <v>1</v>
      </c>
      <c r="L31" s="347"/>
      <c r="M31" s="259"/>
      <c r="N31" s="72"/>
      <c r="O31" s="72"/>
      <c r="P31" s="72"/>
      <c r="Q31" s="72"/>
      <c r="R31" s="72"/>
      <c r="S31" s="72"/>
      <c r="T31" s="149"/>
      <c r="U31" s="149"/>
      <c r="V31" s="149"/>
      <c r="W31" s="149"/>
      <c r="X31" s="149"/>
      <c r="Y31" s="149"/>
      <c r="Z31" s="149"/>
    </row>
    <row r="32" spans="1:26" ht="99.75" customHeight="1">
      <c r="A32" s="149"/>
      <c r="B32" s="73">
        <f t="shared" si="0"/>
        <v>18</v>
      </c>
      <c r="C32" s="69" t="str">
        <f t="array" ref="C32">+IFERROR(INDEX(Hoja1!$A$2:$A$82,MATCH(J32,Hoja1!$H$2:$H$82,0)),"")</f>
        <v>4.6</v>
      </c>
      <c r="D32" s="70" t="str">
        <f>IFERROR(VLOOKUP(C32,Hoja1!$A$2:$H$82,4,0),"")</f>
        <v>Ambiente de Control</v>
      </c>
      <c r="E32" s="262" t="str">
        <f>+IFERROR(VLOOKUP(C32,Hoja1!$A$1:$J$82,10,0),"")</f>
        <v>Compromiso con la competencia de todo el personal, por lo que la gestión del talento humano tiene un carácter estratégico con el despliegue de actividades clave para todo el ciclo de vida del servidor público –ingreso, permanencia y retiro.</v>
      </c>
      <c r="F32" s="262" t="str">
        <f>+IFERROR(VLOOKUP(C32,Hoja1!$A$1:$I$82,3,0),"")</f>
        <v xml:space="preserve"> Evaluar el impacto del Plan Institucional de Capacitación - PI</v>
      </c>
      <c r="G32" s="69">
        <f>+IFERROR(VLOOKUP(C32,Hoja1!$A$1:$K$82,11,0),"")</f>
        <v>3</v>
      </c>
      <c r="H32" s="71">
        <f>+IFERROR(VLOOKUP(C32,Hoja1!$A$1:$L$82,12,0),"")</f>
        <v>3</v>
      </c>
      <c r="I32" s="263" t="str">
        <f t="shared" si="1"/>
        <v>Se encuentra presente y funciona correctamente, por lo tanto se requiere acciones o actividades  dirigidas a su mantenimiento dentro del marco de las líneas de defensa.</v>
      </c>
      <c r="J32" s="55">
        <v>18</v>
      </c>
      <c r="K32" s="160">
        <f>+VLOOKUP(C32,Hoja1!$A$1:$M$82,13,0)</f>
        <v>1</v>
      </c>
      <c r="L32" s="347"/>
      <c r="M32" s="259"/>
      <c r="N32" s="72"/>
      <c r="O32" s="72"/>
      <c r="P32" s="72"/>
      <c r="Q32" s="72"/>
      <c r="R32" s="72"/>
      <c r="S32" s="72"/>
      <c r="T32" s="149"/>
      <c r="U32" s="149"/>
      <c r="V32" s="149"/>
      <c r="W32" s="149"/>
      <c r="X32" s="149"/>
      <c r="Y32" s="149"/>
      <c r="Z32" s="149"/>
    </row>
    <row r="33" spans="1:26" ht="99.75" customHeight="1">
      <c r="A33" s="149"/>
      <c r="B33" s="68">
        <f t="shared" si="0"/>
        <v>19</v>
      </c>
      <c r="C33" s="69" t="str">
        <f t="array" ref="C33">+IFERROR(INDEX(Hoja1!$A$2:$A$82,MATCH(J33,Hoja1!$H$2:$H$82,0)),"")</f>
        <v>5.1</v>
      </c>
      <c r="D33" s="70" t="str">
        <f>IFERROR(VLOOKUP(C33,Hoja1!$A$2:$H$82,4,0),"")</f>
        <v>Ambiente de Control</v>
      </c>
      <c r="E33" s="262" t="str">
        <f>+IFERROR(VLOOKUP(C33,Hoja1!$A$1:$J$82,10,0),"")</f>
        <v>La entidad establece líneas de reporte dentro de la entidad para evaluar el funcionamiento del Sistema de Control Interno.</v>
      </c>
      <c r="F33" s="262" t="str">
        <f>+IFERROR(VLOOKUP(C33,Hoja1!$A$1:$I$82,3,0),"")</f>
        <v xml:space="preserve"> Acorde con la estructura del Esquema de Líneas de Defensa se han definido estándares de reporte, periodicidad y responsables frente a diferentes temas críticos de la entidad</v>
      </c>
      <c r="G33" s="69">
        <f>+IFERROR(VLOOKUP(C33,Hoja1!$A$1:$K$82,11,0),"")</f>
        <v>3</v>
      </c>
      <c r="H33" s="71">
        <f>+IFERROR(VLOOKUP(C33,Hoja1!$A$1:$L$82,12,0),"")</f>
        <v>3</v>
      </c>
      <c r="I33" s="263" t="str">
        <f t="shared" si="1"/>
        <v>Se encuentra presente y funciona correctamente, por lo tanto se requiere acciones o actividades  dirigidas a su mantenimiento dentro del marco de las líneas de defensa.</v>
      </c>
      <c r="J33" s="55">
        <v>19</v>
      </c>
      <c r="K33" s="160">
        <f>+VLOOKUP(C33,Hoja1!$A$1:$M$82,13,0)</f>
        <v>1</v>
      </c>
      <c r="L33" s="347"/>
      <c r="M33" s="259"/>
      <c r="N33" s="72"/>
      <c r="O33" s="72"/>
      <c r="P33" s="72"/>
      <c r="Q33" s="72"/>
      <c r="R33" s="72"/>
      <c r="S33" s="72"/>
      <c r="T33" s="149"/>
      <c r="U33" s="149"/>
      <c r="V33" s="149"/>
      <c r="W33" s="149"/>
      <c r="X33" s="149"/>
      <c r="Y33" s="149"/>
      <c r="Z33" s="149"/>
    </row>
    <row r="34" spans="1:26" ht="99.75" customHeight="1">
      <c r="A34" s="149"/>
      <c r="B34" s="68">
        <f t="shared" si="0"/>
        <v>20</v>
      </c>
      <c r="C34" s="69" t="str">
        <f t="array" ref="C34">+IFERROR(INDEX(Hoja1!$A$2:$A$82,MATCH(J34,Hoja1!$H$2:$H$82,0)),"")</f>
        <v>5.2</v>
      </c>
      <c r="D34" s="70" t="str">
        <f>IFERROR(VLOOKUP(C34,Hoja1!$A$2:$H$82,4,0),"")</f>
        <v>Ambiente de Control</v>
      </c>
      <c r="E34" s="262" t="str">
        <f>+IFERROR(VLOOKUP(C34,Hoja1!$A$1:$J$82,10,0),"")</f>
        <v>La entidad establece líneas de reporte dentro de la entidad para evaluar el funcionamiento del Sistema de Control Interno.</v>
      </c>
      <c r="F34" s="262" t="str">
        <f>+IFERROR(VLOOKUP(C34,Hoja1!$A$1:$I$82,3,0),"")</f>
        <v xml:space="preserve"> La Alta Dirección analiza la información asociada con la generación de reportes financieros</v>
      </c>
      <c r="G34" s="69">
        <f>+IFERROR(VLOOKUP(C34,Hoja1!$A$1:$K$82,11,0),"")</f>
        <v>3</v>
      </c>
      <c r="H34" s="71">
        <f>+IFERROR(VLOOKUP(C34,Hoja1!$A$1:$L$82,12,0),"")</f>
        <v>3</v>
      </c>
      <c r="I34" s="263" t="str">
        <f t="shared" si="1"/>
        <v>Se encuentra presente y funciona correctamente, por lo tanto se requiere acciones o actividades  dirigidas a su mantenimiento dentro del marco de las líneas de defensa.</v>
      </c>
      <c r="J34" s="55">
        <v>20</v>
      </c>
      <c r="K34" s="160">
        <f>+VLOOKUP(C34,Hoja1!$A$1:$M$82,13,0)</f>
        <v>1</v>
      </c>
      <c r="L34" s="347"/>
      <c r="M34" s="259"/>
      <c r="N34" s="72"/>
      <c r="O34" s="72"/>
      <c r="P34" s="72"/>
      <c r="Q34" s="72"/>
      <c r="R34" s="72"/>
      <c r="S34" s="72"/>
      <c r="T34" s="149"/>
      <c r="U34" s="149"/>
      <c r="V34" s="149"/>
      <c r="W34" s="149"/>
      <c r="X34" s="149"/>
      <c r="Y34" s="149"/>
      <c r="Z34" s="149"/>
    </row>
    <row r="35" spans="1:26" ht="99.75" customHeight="1">
      <c r="A35" s="149"/>
      <c r="B35" s="68">
        <f t="shared" si="0"/>
        <v>21</v>
      </c>
      <c r="C35" s="69" t="str">
        <f t="array" ref="C35">+IFERROR(INDEX(Hoja1!$A$2:$A$82,MATCH(J35,Hoja1!$H$2:$H$82,0)),"")</f>
        <v>5.3</v>
      </c>
      <c r="D35" s="70" t="str">
        <f>IFERROR(VLOOKUP(C35,Hoja1!$A$2:$H$82,4,0),"")</f>
        <v>Ambiente de Control</v>
      </c>
      <c r="E35" s="262" t="str">
        <f>+IFERROR(VLOOKUP(C35,Hoja1!$A$1:$J$82,10,0),"")</f>
        <v>La entidad establece líneas de reporte dentro de la entidad para evaluar el funcionamiento del Sistema de Control Interno.</v>
      </c>
      <c r="F35" s="262" t="str">
        <f>+IFERROR(VLOOKUP(C35,Hoja1!$A$1:$I$82,3,0),"")</f>
        <v xml:space="preserve"> Teniendo en cuenta la información suministrada por la 2a y 3a línea de defensa se toman decisiones a tiempo para garantizar el cumplimiento de las metas y objetivos</v>
      </c>
      <c r="G35" s="69">
        <f>+IFERROR(VLOOKUP(C35,Hoja1!$A$1:$K$82,11,0),"")</f>
        <v>3</v>
      </c>
      <c r="H35" s="71">
        <f>+IFERROR(VLOOKUP(C35,Hoja1!$A$1:$L$82,12,0),"")</f>
        <v>3</v>
      </c>
      <c r="I35" s="263" t="str">
        <f t="shared" si="1"/>
        <v>Se encuentra presente y funciona correctamente, por lo tanto se requiere acciones o actividades  dirigidas a su mantenimiento dentro del marco de las líneas de defensa.</v>
      </c>
      <c r="J35" s="55">
        <v>21</v>
      </c>
      <c r="K35" s="160">
        <f>+VLOOKUP(C35,Hoja1!$A$1:$M$82,13,0)</f>
        <v>1</v>
      </c>
      <c r="L35" s="347"/>
      <c r="M35" s="259"/>
      <c r="N35" s="72"/>
      <c r="O35" s="72"/>
      <c r="P35" s="72"/>
      <c r="Q35" s="72"/>
      <c r="R35" s="72"/>
      <c r="S35" s="72"/>
      <c r="T35" s="149"/>
      <c r="U35" s="149"/>
      <c r="V35" s="149"/>
      <c r="W35" s="149"/>
      <c r="X35" s="149"/>
      <c r="Y35" s="149"/>
      <c r="Z35" s="149"/>
    </row>
    <row r="36" spans="1:26" ht="99.75" customHeight="1">
      <c r="A36" s="149"/>
      <c r="B36" s="73">
        <f t="shared" si="0"/>
        <v>22</v>
      </c>
      <c r="C36" s="69" t="str">
        <f t="array" ref="C36">+IFERROR(INDEX(Hoja1!$A$2:$A$82,MATCH(J36,Hoja1!$H$2:$H$82,0)),"")</f>
        <v>5.5</v>
      </c>
      <c r="D36" s="70" t="str">
        <f>IFERROR(VLOOKUP(C36,Hoja1!$A$2:$H$82,4,0),"")</f>
        <v>Ambiente de Control</v>
      </c>
      <c r="E36" s="262" t="str">
        <f>+IFERROR(VLOOKUP(C36,Hoja1!$A$1:$J$82,10,0),"")</f>
        <v>La entidad establece líneas de reporte dentro de la entidad para evaluar el funcionamiento del Sistema de Control Interno.</v>
      </c>
      <c r="F36" s="262" t="str">
        <f>+IFERROR(VLOOKUP(C36,Hoja1!$A$1:$I$82,3,0),"")</f>
        <v xml:space="preserve"> La entidad aprueba y hace seguimiento al Plan Anual de Auditoría presentado y ejecutado por parte de la Oficina de Control Interno</v>
      </c>
      <c r="G36" s="69">
        <f>+IFERROR(VLOOKUP(C36,Hoja1!$A$1:$K$82,11,0),"")</f>
        <v>3</v>
      </c>
      <c r="H36" s="71">
        <f>+IFERROR(VLOOKUP(C36,Hoja1!$A$1:$L$82,12,0),"")</f>
        <v>3</v>
      </c>
      <c r="I36" s="263" t="str">
        <f t="shared" si="1"/>
        <v>Se encuentra presente y funciona correctamente, por lo tanto se requiere acciones o actividades  dirigidas a su mantenimiento dentro del marco de las líneas de defensa.</v>
      </c>
      <c r="J36" s="55">
        <v>22</v>
      </c>
      <c r="K36" s="160">
        <f>+VLOOKUP(C36,Hoja1!$A$1:$M$82,13,0)</f>
        <v>1</v>
      </c>
      <c r="L36" s="347"/>
      <c r="M36" s="259"/>
      <c r="N36" s="72"/>
      <c r="O36" s="72"/>
      <c r="P36" s="72"/>
      <c r="Q36" s="72"/>
      <c r="R36" s="72"/>
      <c r="S36" s="72"/>
      <c r="T36" s="149"/>
      <c r="U36" s="149"/>
      <c r="V36" s="149"/>
      <c r="W36" s="149"/>
      <c r="X36" s="149"/>
      <c r="Y36" s="149"/>
      <c r="Z36" s="149"/>
    </row>
    <row r="37" spans="1:26" ht="99.75" customHeight="1">
      <c r="A37" s="149"/>
      <c r="B37" s="68">
        <f t="shared" si="0"/>
        <v>23</v>
      </c>
      <c r="C37" s="69" t="str">
        <f t="array" ref="C37">+IFERROR(INDEX(Hoja1!$A$2:$A$82,MATCH(J37,Hoja1!$H$2:$H$82,0)),"")</f>
        <v>5.6</v>
      </c>
      <c r="D37" s="70" t="str">
        <f>IFERROR(VLOOKUP(C37,Hoja1!$A$2:$H$82,4,0),"")</f>
        <v>Ambiente de Control</v>
      </c>
      <c r="E37" s="262" t="str">
        <f>+IFERROR(VLOOKUP(C37,Hoja1!$A$1:$J$82,10,0),"")</f>
        <v>La entidad establece líneas de reporte dentro de la entidad para evaluar el funcionamiento del Sistema de Control Interno.</v>
      </c>
      <c r="F37" s="262" t="str">
        <f>+IFERROR(VLOOKUP(C37,Hoja1!$A$1:$I$82,3,0),"")</f>
        <v xml:space="preserve"> La entidad analiza los informes presentados por la Oficina de Control Interno y evalúa su impacto en relación con la mejora institucional</v>
      </c>
      <c r="G37" s="69">
        <f>+IFERROR(VLOOKUP(C37,Hoja1!$A$1:$K$82,11,0),"")</f>
        <v>3</v>
      </c>
      <c r="H37" s="71">
        <f>+IFERROR(VLOOKUP(C37,Hoja1!$A$1:$L$82,12,0),"")</f>
        <v>3</v>
      </c>
      <c r="I37" s="263" t="str">
        <f t="shared" si="1"/>
        <v>Se encuentra presente y funciona correctamente, por lo tanto se requiere acciones o actividades  dirigidas a su mantenimiento dentro del marco de las líneas de defensa.</v>
      </c>
      <c r="J37" s="55">
        <v>23</v>
      </c>
      <c r="K37" s="160">
        <f>+VLOOKUP(C37,Hoja1!$A$1:$M$82,13,0)</f>
        <v>1</v>
      </c>
      <c r="L37" s="347"/>
      <c r="M37" s="259"/>
      <c r="N37" s="72"/>
      <c r="O37" s="72"/>
      <c r="P37" s="72"/>
      <c r="Q37" s="72"/>
      <c r="R37" s="72"/>
      <c r="S37" s="72"/>
      <c r="T37" s="149"/>
      <c r="U37" s="149"/>
      <c r="V37" s="149"/>
      <c r="W37" s="149"/>
      <c r="X37" s="149"/>
      <c r="Y37" s="149"/>
      <c r="Z37" s="149"/>
    </row>
    <row r="38" spans="1:26" ht="99.75" customHeight="1">
      <c r="A38" s="149"/>
      <c r="B38" s="73">
        <f t="shared" si="0"/>
        <v>24</v>
      </c>
      <c r="C38" s="69" t="str">
        <f t="array" ref="C38">+IFERROR(INDEX(Hoja1!$A$2:$A$82,MATCH(J38,Hoja1!$H$2:$H$82,0)),"")</f>
        <v>4.7</v>
      </c>
      <c r="D38" s="70" t="str">
        <f>IFERROR(VLOOKUP(C38,Hoja1!$A$2:$H$82,4,0),"")</f>
        <v>Ambiente de Control</v>
      </c>
      <c r="E38" s="262" t="str">
        <f>+IFERROR(VLOOKUP(C38,Hoja1!$A$1:$J$82,10,0),"")</f>
        <v>Compromiso con la competencia de todo el personal, por lo que la gestión del talento humano tiene un carácter estratégico con el despliegue de actividades clave para todo el ciclo de vida del servidor público –ingreso, permanencia y retiro.</v>
      </c>
      <c r="F38" s="262" t="str">
        <f>+IFERROR(VLOOKUP(C38,Hoja1!$A$1:$I$82,3,0),"")</f>
        <v xml:space="preserve"> Evaluación frente a los productos y servicios en los cuales participan los contratistas de apoyo</v>
      </c>
      <c r="G38" s="69">
        <f>+IFERROR(VLOOKUP(C38,Hoja1!$A$1:$K$82,11,0),"")</f>
        <v>3</v>
      </c>
      <c r="H38" s="71">
        <f>+IFERROR(VLOOKUP(C38,Hoja1!$A$1:$L$82,12,0),"")</f>
        <v>3</v>
      </c>
      <c r="I38" s="263" t="str">
        <f t="shared" si="1"/>
        <v>Se encuentra presente y funciona correctamente, por lo tanto se requiere acciones o actividades  dirigidas a su mantenimiento dentro del marco de las líneas de defensa.</v>
      </c>
      <c r="J38" s="55">
        <v>24</v>
      </c>
      <c r="K38" s="160">
        <f>+VLOOKUP(C38,Hoja1!$A$1:$M$82,13,0)</f>
        <v>1</v>
      </c>
      <c r="L38" s="372"/>
      <c r="M38" s="259"/>
      <c r="N38" s="72"/>
      <c r="O38" s="72"/>
      <c r="P38" s="72"/>
      <c r="Q38" s="72"/>
      <c r="R38" s="72"/>
      <c r="S38" s="72"/>
      <c r="T38" s="149"/>
      <c r="U38" s="149"/>
      <c r="V38" s="149"/>
      <c r="W38" s="149"/>
      <c r="X38" s="149"/>
      <c r="Y38" s="149"/>
      <c r="Z38" s="149"/>
    </row>
    <row r="39" spans="1:26" ht="79" customHeight="1">
      <c r="A39" s="149"/>
      <c r="B39" s="68">
        <f t="shared" si="0"/>
        <v>25</v>
      </c>
      <c r="C39" s="69" t="str">
        <f t="array" ref="C39">+IFERROR(INDEX(Hoja1!$A$2:$A$82,MATCH(J39,Hoja1!$H$2:$H$82,0)),"")</f>
        <v>8.1</v>
      </c>
      <c r="D39" s="70" t="str">
        <f>IFERROR(VLOOKUP(C39,Hoja1!$A$2:$H$82,4,0),"")</f>
        <v>Evaluación de riesgos</v>
      </c>
      <c r="E39" s="262" t="str">
        <f>+IFERROR(VLOOKUP(C39,Hoja1!$A$1:$J$82,10,0),"")</f>
        <v xml:space="preserve">Evaluación del riesgo de fraude o corrupción. 
Cumplimiento artículo 73 de la Ley 1474 de 2011, relacionado con la prevención de los riesgos de corrupción.
</v>
      </c>
      <c r="F39" s="262" t="str">
        <f>+IFERROR(VLOOKUP(C39,Hoja1!$A$1:$I$82,3,0),"")</f>
        <v xml:space="preserve"> La Alta Dirección acorde con el análisis del entorno interno y externo, define los procesos, programas o proyectos (según aplique), susceptibles de posibles actos de corrupción</v>
      </c>
      <c r="G39" s="69">
        <f>+IFERROR(VLOOKUP(C39,Hoja1!$A$1:$K$82,11,0),"")</f>
        <v>3</v>
      </c>
      <c r="H39" s="71">
        <f>+IFERROR(VLOOKUP(C39,Hoja1!$A$1:$L$82,12,0),"")</f>
        <v>2</v>
      </c>
      <c r="I39" s="263" t="str">
        <f t="shared" si="1"/>
        <v>Se encuentra presente y funcionando, pero requiere acciones dirigidas a fortalecer  o mejorar su diseño y/o ejecución.</v>
      </c>
      <c r="J39" s="55">
        <v>25</v>
      </c>
      <c r="K39" s="160">
        <f>+VLOOKUP(C39,Hoja1!$A$1:$M$82,13,0)</f>
        <v>0.5</v>
      </c>
      <c r="L39" s="638">
        <f>+AVERAGE(K39:K55)</f>
        <v>0.8529411764705882</v>
      </c>
      <c r="M39" s="274" t="s">
        <v>869</v>
      </c>
      <c r="N39" s="72"/>
      <c r="O39" s="72"/>
      <c r="P39" s="72"/>
      <c r="Q39" s="72"/>
      <c r="R39" s="72"/>
      <c r="S39" s="72"/>
      <c r="T39" s="149"/>
      <c r="U39" s="149"/>
      <c r="V39" s="149"/>
      <c r="W39" s="149"/>
      <c r="X39" s="149"/>
      <c r="Y39" s="149"/>
      <c r="Z39" s="149"/>
    </row>
    <row r="40" spans="1:26" ht="99.75" customHeight="1">
      <c r="A40" s="149"/>
      <c r="B40" s="68">
        <f t="shared" si="0"/>
        <v>26</v>
      </c>
      <c r="C40" s="69" t="str">
        <f t="array" ref="C40">+IFERROR(INDEX(Hoja1!$A$2:$A$82,MATCH(J40,Hoja1!$H$2:$H$82,0)),"")</f>
        <v>8.4</v>
      </c>
      <c r="D40" s="70" t="str">
        <f>IFERROR(VLOOKUP(C40,Hoja1!$A$2:$H$82,4,0),"")</f>
        <v>Evaluación de riesgos</v>
      </c>
      <c r="E40" s="262" t="str">
        <f>+IFERROR(VLOOKUP(C40,Hoja1!$A$1:$J$82,10,0),"")</f>
        <v xml:space="preserve">Evaluación del riesgo de fraude o corrupción. 
Cumplimiento artículo 73 de la Ley 1474 de 2011, relacionado con la prevención de los riesgos de corrupción.
</v>
      </c>
      <c r="F40" s="262" t="str">
        <f>+IFERROR(VLOOKUP(C40,Hoja1!$A$1:$I$82,3,0),"")</f>
        <v xml:space="preserve"> La Alta Dirección evalúa fallas en los controles (diseño y ejecución) para definir cursos de acción apropiados para su mejora</v>
      </c>
      <c r="G40" s="69">
        <f>+IFERROR(VLOOKUP(C40,Hoja1!$A$1:$K$82,11,0),"")</f>
        <v>3</v>
      </c>
      <c r="H40" s="71">
        <f>+IFERROR(VLOOKUP(C40,Hoja1!$A$1:$L$82,12,0),"")</f>
        <v>2</v>
      </c>
      <c r="I40" s="263" t="str">
        <f t="shared" si="1"/>
        <v>Se encuentra presente y funcionando, pero requiere acciones dirigidas a fortalecer  o mejorar su diseño y/o ejecución.</v>
      </c>
      <c r="J40" s="55">
        <v>26</v>
      </c>
      <c r="K40" s="160">
        <f>+VLOOKUP(C40,Hoja1!$A$1:$M$82,13,0)</f>
        <v>0.5</v>
      </c>
      <c r="L40" s="347"/>
      <c r="M40" s="274" t="s">
        <v>851</v>
      </c>
      <c r="N40" s="72"/>
      <c r="O40" s="72"/>
      <c r="P40" s="72"/>
      <c r="Q40" s="72"/>
      <c r="R40" s="72"/>
      <c r="S40" s="72"/>
      <c r="T40" s="149"/>
      <c r="U40" s="149"/>
      <c r="V40" s="149"/>
      <c r="W40" s="149"/>
      <c r="X40" s="149"/>
      <c r="Y40" s="149"/>
      <c r="Z40" s="149"/>
    </row>
    <row r="41" spans="1:26" ht="84" customHeight="1">
      <c r="A41" s="149"/>
      <c r="B41" s="68">
        <f t="shared" si="0"/>
        <v>27</v>
      </c>
      <c r="C41" s="69" t="str">
        <f t="array" ref="C41">+IFERROR(INDEX(Hoja1!$A$2:$A$82,MATCH(J41,Hoja1!$H$2:$H$82,0)),"")</f>
        <v>9.1</v>
      </c>
      <c r="D41" s="70" t="str">
        <f>IFERROR(VLOOKUP(C41,Hoja1!$A$2:$H$82,4,0),"")</f>
        <v>Evaluación de riesgos</v>
      </c>
      <c r="E41" s="262" t="str">
        <f>+IFERROR(VLOOKUP(C41,Hoja1!$A$1:$J$82,10,0),"")</f>
        <v xml:space="preserve">Identificación y análisis de cambios significativos </v>
      </c>
      <c r="F41" s="262" t="str">
        <f>+IFERROR(VLOOKUP(C41,Hoja1!$A$1:$I$82,3,0),"")</f>
        <v xml:space="preserve"> Acorde con lo establecido en la política de Administración del Riesgo, se monitorean los factores internos y externos definidos para la entidad, a fin de establecer cambios en el entorno que determinen nuevos riesgos o ajustes a los existentes</v>
      </c>
      <c r="G41" s="69">
        <f>+IFERROR(VLOOKUP(C41,Hoja1!$A$1:$K$82,11,0),"")</f>
        <v>3</v>
      </c>
      <c r="H41" s="71">
        <f>+IFERROR(VLOOKUP(C41,Hoja1!$A$1:$L$82,12,0),"")</f>
        <v>2</v>
      </c>
      <c r="I41" s="263" t="str">
        <f t="shared" si="1"/>
        <v>Se encuentra presente y funcionando, pero requiere acciones dirigidas a fortalecer  o mejorar su diseño y/o ejecución.</v>
      </c>
      <c r="J41" s="55">
        <v>27</v>
      </c>
      <c r="K41" s="160">
        <f>+VLOOKUP(C41,Hoja1!$A$1:$M$82,13,0)</f>
        <v>0.5</v>
      </c>
      <c r="L41" s="347"/>
      <c r="M41" s="274" t="s">
        <v>853</v>
      </c>
      <c r="N41" s="72"/>
      <c r="O41" s="72"/>
      <c r="P41" s="72"/>
      <c r="Q41" s="72"/>
      <c r="R41" s="72"/>
      <c r="S41" s="72"/>
      <c r="T41" s="149"/>
      <c r="U41" s="149"/>
      <c r="V41" s="149"/>
      <c r="W41" s="149"/>
      <c r="X41" s="149"/>
      <c r="Y41" s="149"/>
      <c r="Z41" s="149"/>
    </row>
    <row r="42" spans="1:26" ht="99.75" customHeight="1">
      <c r="A42" s="149"/>
      <c r="B42" s="73">
        <f t="shared" si="0"/>
        <v>28</v>
      </c>
      <c r="C42" s="69" t="str">
        <f t="array" ref="C42">+IFERROR(INDEX(Hoja1!$A$2:$A$82,MATCH(J42,Hoja1!$H$2:$H$82,0)),"")</f>
        <v>9.2</v>
      </c>
      <c r="D42" s="70" t="str">
        <f>IFERROR(VLOOKUP(C42,Hoja1!$A$2:$H$82,4,0),"")</f>
        <v>Evaluación de riesgos</v>
      </c>
      <c r="E42" s="262" t="str">
        <f>+IFERROR(VLOOKUP(C42,Hoja1!$A$1:$J$82,10,0),"")</f>
        <v xml:space="preserve">Identificación y análisis de cambios significativos </v>
      </c>
      <c r="F42" s="262" t="str">
        <f>+IFERROR(VLOOKUP(C42,Hoja1!$A$1:$I$82,3,0),"")</f>
        <v xml:space="preserve"> La Alta Dirección analiza los riesgos asociados a actividades tercerizadas, regionales u otras figuras externas que afecten la prestación del servicio a los usuarios, basados en los informes de la segunda y tercera línea de defensa</v>
      </c>
      <c r="G42" s="69">
        <f>+IFERROR(VLOOKUP(C42,Hoja1!$A$1:$K$82,11,0),"")</f>
        <v>3</v>
      </c>
      <c r="H42" s="71">
        <f>+IFERROR(VLOOKUP(C42,Hoja1!$A$1:$L$82,12,0),"")</f>
        <v>2</v>
      </c>
      <c r="I42" s="263" t="str">
        <f t="shared" si="1"/>
        <v>Se encuentra presente y funcionando, pero requiere acciones dirigidas a fortalecer  o mejorar su diseño y/o ejecución.</v>
      </c>
      <c r="J42" s="55">
        <v>28</v>
      </c>
      <c r="K42" s="160">
        <f>+VLOOKUP(C42,Hoja1!$A$1:$M$82,13,0)</f>
        <v>0.5</v>
      </c>
      <c r="L42" s="347"/>
      <c r="M42" s="274" t="s">
        <v>854</v>
      </c>
      <c r="N42" s="72"/>
      <c r="O42" s="72"/>
      <c r="P42" s="72"/>
      <c r="Q42" s="72"/>
      <c r="R42" s="72"/>
      <c r="S42" s="72"/>
      <c r="T42" s="149"/>
      <c r="U42" s="149"/>
      <c r="V42" s="149"/>
      <c r="W42" s="149"/>
      <c r="X42" s="149"/>
      <c r="Y42" s="149"/>
      <c r="Z42" s="149"/>
    </row>
    <row r="43" spans="1:26" ht="99.75" customHeight="1">
      <c r="A43" s="149"/>
      <c r="B43" s="68">
        <f t="shared" si="0"/>
        <v>29</v>
      </c>
      <c r="C43" s="69" t="str">
        <f t="array" ref="C43">+IFERROR(INDEX(Hoja1!$A$2:$A$82,MATCH(J43,Hoja1!$H$2:$H$82,0)),"")</f>
        <v>9.3</v>
      </c>
      <c r="D43" s="70" t="str">
        <f>IFERROR(VLOOKUP(C43,Hoja1!$A$2:$H$82,4,0),"")</f>
        <v>Evaluación de riesgos</v>
      </c>
      <c r="E43" s="262" t="str">
        <f>+IFERROR(VLOOKUP(C43,Hoja1!$A$1:$J$82,10,0),"")</f>
        <v xml:space="preserve">Identificación y análisis de cambios significativos </v>
      </c>
      <c r="F43" s="262" t="str">
        <f>+IFERROR(VLOOKUP(C43,Hoja1!$A$1:$I$82,3,0),"")</f>
        <v xml:space="preserve"> La Alta Dirección monitorea los riesgos aceptados revisando que sus condiciones no hayan cambiado y definir su pertinencia para sostenerlos o ajustarlos</v>
      </c>
      <c r="G43" s="69">
        <f>+IFERROR(VLOOKUP(C43,Hoja1!$A$1:$K$82,11,0),"")</f>
        <v>3</v>
      </c>
      <c r="H43" s="71">
        <f>+IFERROR(VLOOKUP(C43,Hoja1!$A$1:$L$82,12,0),"")</f>
        <v>2</v>
      </c>
      <c r="I43" s="263" t="str">
        <f t="shared" si="1"/>
        <v>Se encuentra presente y funcionando, pero requiere acciones dirigidas a fortalecer  o mejorar su diseño y/o ejecución.</v>
      </c>
      <c r="J43" s="55">
        <v>29</v>
      </c>
      <c r="K43" s="160">
        <f>+VLOOKUP(C43,Hoja1!$A$1:$M$82,13,0)</f>
        <v>0.5</v>
      </c>
      <c r="L43" s="347"/>
      <c r="M43" s="274" t="s">
        <v>855</v>
      </c>
      <c r="N43" s="72"/>
      <c r="O43" s="72"/>
      <c r="P43" s="72"/>
      <c r="Q43" s="72"/>
      <c r="R43" s="72"/>
      <c r="S43" s="72"/>
      <c r="T43" s="149"/>
      <c r="U43" s="149"/>
      <c r="V43" s="149"/>
      <c r="W43" s="149"/>
      <c r="X43" s="149"/>
      <c r="Y43" s="149"/>
      <c r="Z43" s="149"/>
    </row>
    <row r="44" spans="1:26" ht="99.75" customHeight="1">
      <c r="A44" s="149"/>
      <c r="B44" s="73">
        <f t="shared" si="0"/>
        <v>30</v>
      </c>
      <c r="C44" s="69" t="str">
        <f t="array" ref="C44">+IFERROR(INDEX(Hoja1!$A$2:$A$82,MATCH(J44,Hoja1!$H$2:$H$82,0)),"")</f>
        <v>6.1</v>
      </c>
      <c r="D44" s="70" t="str">
        <f>IFERROR(VLOOKUP(C44,Hoja1!$A$2:$H$82,4,0),"")</f>
        <v>Evaluación de riesgos</v>
      </c>
      <c r="E44" s="262" t="str">
        <f>+IFERROR(VLOOKUP(C44,Hoja1!$A$1:$J$82,10,0),"")</f>
        <v xml:space="preserve">Definición de objetivos con suficiente claridad para identificar y evaluar los riesgos relacionados: i)Estratégicos; ii)Operativos; iii)Legales y Presupuestales; iv)De Información Financiera y no Financiera.
</v>
      </c>
      <c r="F44" s="262" t="str">
        <f>+IFERROR(VLOOKUP(C44,Hoja1!$A$1:$I$82,3,0),"")</f>
        <v xml:space="preserve">  La Entidad cuenta con mecanismos para vincular o relacionar el plan estratégico con los objetivos estratégicos y estos a su vez con los objetivos operativos</v>
      </c>
      <c r="G44" s="69">
        <f>+IFERROR(VLOOKUP(C44,Hoja1!$A$1:$K$82,11,0),"")</f>
        <v>3</v>
      </c>
      <c r="H44" s="71">
        <f>+IFERROR(VLOOKUP(C44,Hoja1!$A$1:$L$82,12,0),"")</f>
        <v>3</v>
      </c>
      <c r="I44" s="263" t="str">
        <f t="shared" si="1"/>
        <v>Se encuentra presente y funciona correctamente, por lo tanto se requiere acciones o actividades  dirigidas a su mantenimiento dentro del marco de las líneas de defensa.</v>
      </c>
      <c r="J44" s="55">
        <v>30</v>
      </c>
      <c r="K44" s="160">
        <f>+VLOOKUP(C44,Hoja1!$A$1:$M$82,13,0)</f>
        <v>1</v>
      </c>
      <c r="L44" s="347"/>
      <c r="M44" s="274"/>
      <c r="N44" s="72"/>
      <c r="O44" s="72"/>
      <c r="P44" s="72"/>
      <c r="Q44" s="72"/>
      <c r="R44" s="72"/>
      <c r="S44" s="72"/>
      <c r="T44" s="149"/>
      <c r="U44" s="149"/>
      <c r="V44" s="149"/>
      <c r="W44" s="149"/>
      <c r="X44" s="149"/>
      <c r="Y44" s="149"/>
      <c r="Z44" s="149"/>
    </row>
    <row r="45" spans="1:26" ht="99.75" customHeight="1">
      <c r="A45" s="149"/>
      <c r="B45" s="68">
        <f t="shared" si="0"/>
        <v>31</v>
      </c>
      <c r="C45" s="69" t="str">
        <f t="array" ref="C45">+IFERROR(INDEX(Hoja1!$A$2:$A$82,MATCH(J45,Hoja1!$H$2:$H$82,0)),"")</f>
        <v>6.2</v>
      </c>
      <c r="D45" s="70" t="str">
        <f>IFERROR(VLOOKUP(C45,Hoja1!$A$2:$H$82,4,0),"")</f>
        <v>Evaluación de riesgos</v>
      </c>
      <c r="E45" s="262" t="str">
        <f>+IFERROR(VLOOKUP(C45,Hoja1!$A$1:$J$82,10,0),"")</f>
        <v xml:space="preserve">Definición de objetivos con suficiente claridad para identificar y evaluar los riesgos relacionados: i)Estratégicos; ii)Operativos; iii)Legales y Presupuestales; iv)De Información Financiera y no Financiera.
</v>
      </c>
      <c r="F45" s="262" t="str">
        <f>+IFERROR(VLOOKUP(C45,Hoja1!$A$1:$I$82,3,0),"")</f>
        <v xml:space="preserve"> Los objetivos de los procesos, programas o proyectos (según aplique) que están definidos, son específicos, medibles, alcanzables, relevantes, delimitados en el tiempo</v>
      </c>
      <c r="G45" s="69">
        <f>+IFERROR(VLOOKUP(C45,Hoja1!$A$1:$K$82,11,0),"")</f>
        <v>3</v>
      </c>
      <c r="H45" s="71">
        <f>+IFERROR(VLOOKUP(C45,Hoja1!$A$1:$L$82,12,0),"")</f>
        <v>3</v>
      </c>
      <c r="I45" s="263" t="str">
        <f t="shared" si="1"/>
        <v>Se encuentra presente y funciona correctamente, por lo tanto se requiere acciones o actividades  dirigidas a su mantenimiento dentro del marco de las líneas de defensa.</v>
      </c>
      <c r="J45" s="55">
        <v>31</v>
      </c>
      <c r="K45" s="160">
        <f>+VLOOKUP(C45,Hoja1!$A$1:$M$82,13,0)</f>
        <v>1</v>
      </c>
      <c r="L45" s="347"/>
      <c r="M45" s="259"/>
      <c r="N45" s="72"/>
      <c r="O45" s="72"/>
      <c r="P45" s="72"/>
      <c r="Q45" s="72"/>
      <c r="R45" s="72"/>
      <c r="S45" s="72"/>
      <c r="T45" s="149"/>
      <c r="U45" s="149"/>
      <c r="V45" s="149"/>
      <c r="W45" s="149"/>
      <c r="X45" s="149"/>
      <c r="Y45" s="149"/>
      <c r="Z45" s="149"/>
    </row>
    <row r="46" spans="1:26" ht="132" customHeight="1">
      <c r="A46" s="149"/>
      <c r="B46" s="68">
        <f t="shared" si="0"/>
        <v>32</v>
      </c>
      <c r="C46" s="69" t="str">
        <f t="array" ref="C46">+IFERROR(INDEX(Hoja1!$A$2:$A$82,MATCH(J46,Hoja1!$H$2:$H$82,0)),"")</f>
        <v>6.3</v>
      </c>
      <c r="D46" s="70" t="str">
        <f>IFERROR(VLOOKUP(C46,Hoja1!$A$2:$H$82,4,0),"")</f>
        <v>Evaluación de riesgos</v>
      </c>
      <c r="E46" s="262" t="str">
        <f>+IFERROR(VLOOKUP(C46,Hoja1!$A$1:$J$82,10,0),"")</f>
        <v xml:space="preserve">Definición de objetivos con suficiente claridad para identificar y evaluar los riesgos relacionados: i)Estratégicos; ii)Operativos; iii)Legales y Presupuestales; iv)De Información Financiera y no Financiera.
</v>
      </c>
      <c r="F46" s="262" t="str">
        <f>+IFERROR(VLOOKUP(C46,Hoja1!$A$1:$I$82,3,0),"")</f>
        <v xml:space="preserve"> La Alta Dirección evalúa periódicamente los objetivos establecidos para asegurar que estos continúan siendo consistentes y apropiados para la Entidad</v>
      </c>
      <c r="G46" s="69">
        <f>+IFERROR(VLOOKUP(C46,Hoja1!$A$1:$K$82,11,0),"")</f>
        <v>3</v>
      </c>
      <c r="H46" s="71">
        <f>+IFERROR(VLOOKUP(C46,Hoja1!$A$1:$L$82,12,0),"")</f>
        <v>3</v>
      </c>
      <c r="I46" s="263" t="str">
        <f t="shared" si="1"/>
        <v>Se encuentra presente y funciona correctamente, por lo tanto se requiere acciones o actividades  dirigidas a su mantenimiento dentro del marco de las líneas de defensa.</v>
      </c>
      <c r="J46" s="55">
        <v>32</v>
      </c>
      <c r="K46" s="160">
        <f>+VLOOKUP(C46,Hoja1!$A$1:$M$82,13,0)</f>
        <v>1</v>
      </c>
      <c r="L46" s="347"/>
      <c r="M46" s="259"/>
      <c r="N46" s="72"/>
      <c r="O46" s="72"/>
      <c r="P46" s="72"/>
      <c r="Q46" s="72"/>
      <c r="R46" s="72"/>
      <c r="S46" s="72"/>
      <c r="T46" s="149"/>
      <c r="U46" s="149"/>
      <c r="V46" s="149"/>
      <c r="W46" s="149"/>
      <c r="X46" s="149"/>
      <c r="Y46" s="149"/>
      <c r="Z46" s="149"/>
    </row>
    <row r="47" spans="1:26" ht="99.75" customHeight="1">
      <c r="A47" s="149"/>
      <c r="B47" s="68">
        <f t="shared" si="0"/>
        <v>33</v>
      </c>
      <c r="C47" s="69" t="str">
        <f t="array" ref="C47">+IFERROR(INDEX(Hoja1!$A$2:$A$82,MATCH(J47,Hoja1!$H$2:$H$82,0)),"")</f>
        <v>7.1</v>
      </c>
      <c r="D47" s="70" t="str">
        <f>IFERROR(VLOOKUP(C47,Hoja1!$A$2:$H$82,4,0),"")</f>
        <v>Evaluación de riesgos</v>
      </c>
      <c r="E47" s="262" t="str">
        <f>+IFERROR(VLOOKUP(C47,Hoja1!$A$1:$J$82,10,0),"")</f>
        <v xml:space="preserve">Identificación y análisis de riesgos (Analiza factores internos y externos; Implica a los niveles apropiados de la dirección; Determina cómo responder a los riesgos; Determina la importancia de los riesgos). </v>
      </c>
      <c r="F47" s="262" t="str">
        <f>+IFERROR(VLOOKUP(C47,Hoja1!$A$1:$I$82,3,0),"")</f>
        <v xml:space="preserve"> Teniendo en cuenta la estructura de la política de Administración del Riesgo, su alcance define lineamientos para toda la entidad, incluyendo regionales, áreas tercerizadas u otras instancias que afectan la prestación del servicio</v>
      </c>
      <c r="G47" s="69">
        <f>+IFERROR(VLOOKUP(C47,Hoja1!$A$1:$K$82,11,0),"")</f>
        <v>3</v>
      </c>
      <c r="H47" s="71">
        <f>+IFERROR(VLOOKUP(C47,Hoja1!$A$1:$L$82,12,0),"")</f>
        <v>3</v>
      </c>
      <c r="I47" s="263" t="str">
        <f t="shared" si="1"/>
        <v>Se encuentra presente y funciona correctamente, por lo tanto se requiere acciones o actividades  dirigidas a su mantenimiento dentro del marco de las líneas de defensa.</v>
      </c>
      <c r="J47" s="55">
        <v>33</v>
      </c>
      <c r="K47" s="160">
        <f>+VLOOKUP(C47,Hoja1!$A$1:$M$82,13,0)</f>
        <v>1</v>
      </c>
      <c r="L47" s="347"/>
      <c r="M47" s="259"/>
      <c r="N47" s="72"/>
      <c r="O47" s="72"/>
      <c r="P47" s="72"/>
      <c r="Q47" s="72"/>
      <c r="R47" s="72"/>
      <c r="S47" s="72"/>
      <c r="T47" s="149"/>
      <c r="U47" s="149"/>
      <c r="V47" s="149"/>
      <c r="W47" s="149"/>
      <c r="X47" s="149"/>
      <c r="Y47" s="149"/>
      <c r="Z47" s="149"/>
    </row>
    <row r="48" spans="1:26" ht="99.75" customHeight="1">
      <c r="A48" s="149"/>
      <c r="B48" s="73">
        <f t="shared" si="0"/>
        <v>34</v>
      </c>
      <c r="C48" s="69" t="str">
        <f t="array" ref="C48">+IFERROR(INDEX(Hoja1!$A$2:$A$82,MATCH(J48,Hoja1!$H$2:$H$82,0)),"")</f>
        <v>7.2</v>
      </c>
      <c r="D48" s="70" t="str">
        <f>IFERROR(VLOOKUP(C48,Hoja1!$A$2:$H$82,4,0),"")</f>
        <v>Evaluación de riesgos</v>
      </c>
      <c r="E48" s="262" t="str">
        <f>+IFERROR(VLOOKUP(C48,Hoja1!$A$1:$J$82,10,0),"")</f>
        <v xml:space="preserve">Identificación y análisis de riesgos (Analiza factores internos y externos; Implica a los niveles apropiados de la dirección; Determina cómo responder a los riesgos; Determina la importancia de los riesgos). </v>
      </c>
      <c r="F48" s="262" t="str">
        <f>+IFERROR(VLOOKUP(C48,Hoja1!$A$1:$I$82,3,0),"")</f>
        <v xml:space="preserve"> La Oficina de Planeación, Gerencia de Riesgos (donde existan), como 2a línea de defensa, consolidan información clave frente a la gestión del riesgo</v>
      </c>
      <c r="G48" s="69">
        <f>+IFERROR(VLOOKUP(C48,Hoja1!$A$1:$K$82,11,0),"")</f>
        <v>3</v>
      </c>
      <c r="H48" s="71">
        <f>+IFERROR(VLOOKUP(C48,Hoja1!$A$1:$L$82,12,0),"")</f>
        <v>3</v>
      </c>
      <c r="I48" s="263" t="str">
        <f t="shared" si="1"/>
        <v>Se encuentra presente y funciona correctamente, por lo tanto se requiere acciones o actividades  dirigidas a su mantenimiento dentro del marco de las líneas de defensa.</v>
      </c>
      <c r="J48" s="55">
        <v>34</v>
      </c>
      <c r="K48" s="160">
        <f>+VLOOKUP(C48,Hoja1!$A$1:$M$82,13,0)</f>
        <v>1</v>
      </c>
      <c r="L48" s="347"/>
      <c r="M48" s="259"/>
      <c r="N48" s="72"/>
      <c r="O48" s="72"/>
      <c r="P48" s="72"/>
      <c r="Q48" s="72"/>
      <c r="R48" s="72"/>
      <c r="S48" s="72"/>
      <c r="T48" s="149"/>
      <c r="U48" s="149"/>
      <c r="V48" s="149"/>
      <c r="W48" s="149"/>
      <c r="X48" s="149"/>
      <c r="Y48" s="149"/>
      <c r="Z48" s="149"/>
    </row>
    <row r="49" spans="1:26" ht="99.75" customHeight="1">
      <c r="A49" s="149"/>
      <c r="B49" s="68">
        <f t="shared" si="0"/>
        <v>35</v>
      </c>
      <c r="C49" s="69" t="str">
        <f t="array" ref="C49">+IFERROR(INDEX(Hoja1!$A$2:$A$82,MATCH(J49,Hoja1!$H$2:$H$82,0)),"")</f>
        <v>7.3</v>
      </c>
      <c r="D49" s="70" t="str">
        <f>IFERROR(VLOOKUP(C49,Hoja1!$A$2:$H$82,4,0),"")</f>
        <v>Evaluación de riesgos</v>
      </c>
      <c r="E49" s="262" t="str">
        <f>+IFERROR(VLOOKUP(C49,Hoja1!$A$1:$J$82,10,0),"")</f>
        <v xml:space="preserve">Identificación y análisis de riesgos (Analiza factores internos y externos; Implica a los niveles apropiados de la dirección; Determina cómo responder a los riesgos; Determina la importancia de los riesgos). </v>
      </c>
      <c r="F49" s="262" t="str">
        <f>+IFERROR(VLOOKUP(C49,Hoja1!$A$1:$I$82,3,0),"")</f>
        <v xml:space="preserve"> A partir de la información consolidada y reportada por la 2a línea de defensa (7.2), la Alta Dirección analiza sus resultados y en especial considera si se han presentado materializaciones de riesgo</v>
      </c>
      <c r="G49" s="69">
        <f>+IFERROR(VLOOKUP(C49,Hoja1!$A$1:$K$82,11,0),"")</f>
        <v>3</v>
      </c>
      <c r="H49" s="71">
        <f>+IFERROR(VLOOKUP(C49,Hoja1!$A$1:$L$82,12,0),"")</f>
        <v>3</v>
      </c>
      <c r="I49" s="263" t="str">
        <f t="shared" si="1"/>
        <v>Se encuentra presente y funciona correctamente, por lo tanto se requiere acciones o actividades  dirigidas a su mantenimiento dentro del marco de las líneas de defensa.</v>
      </c>
      <c r="J49" s="55">
        <v>35</v>
      </c>
      <c r="K49" s="160">
        <f>+VLOOKUP(C49,Hoja1!$A$1:$M$82,13,0)</f>
        <v>1</v>
      </c>
      <c r="L49" s="347"/>
      <c r="M49" s="259"/>
      <c r="N49" s="72"/>
      <c r="O49" s="72"/>
      <c r="P49" s="72"/>
      <c r="Q49" s="72"/>
      <c r="R49" s="72"/>
      <c r="S49" s="72"/>
      <c r="T49" s="149"/>
      <c r="U49" s="149"/>
      <c r="V49" s="149"/>
      <c r="W49" s="149"/>
      <c r="X49" s="149"/>
      <c r="Y49" s="149"/>
      <c r="Z49" s="149"/>
    </row>
    <row r="50" spans="1:26" ht="99.75" customHeight="1">
      <c r="A50" s="149"/>
      <c r="B50" s="73">
        <f t="shared" si="0"/>
        <v>36</v>
      </c>
      <c r="C50" s="69" t="str">
        <f t="array" ref="C50">+IFERROR(INDEX(Hoja1!$A$2:$A$82,MATCH(J50,Hoja1!$H$2:$H$82,0)),"")</f>
        <v>7.4</v>
      </c>
      <c r="D50" s="70" t="str">
        <f>IFERROR(VLOOKUP(C50,Hoja1!$A$2:$H$82,4,0),"")</f>
        <v>Evaluación de riesgos</v>
      </c>
      <c r="E50" s="262" t="str">
        <f>+IFERROR(VLOOKUP(C50,Hoja1!$A$1:$J$82,10,0),"")</f>
        <v xml:space="preserve">Identificación y análisis de riesgos (Analiza factores internos y externos; Implica a los niveles apropiados de la dirección; Determina cómo responder a los riesgos; Determina la importancia de los riesgos). </v>
      </c>
      <c r="F50" s="262" t="str">
        <f>+IFERROR(VLOOKUP(C50,Hoja1!$A$1:$I$82,3,0),"")</f>
        <v xml:space="preserve"> Cuando se detectan materializaciones de riesgo, se definen los cursos de acción en relación con la revisión y actualización del mapa de riesgos correspondiente</v>
      </c>
      <c r="G50" s="69">
        <f>+IFERROR(VLOOKUP(C50,Hoja1!$A$1:$K$82,11,0),"")</f>
        <v>3</v>
      </c>
      <c r="H50" s="71">
        <f>+IFERROR(VLOOKUP(C50,Hoja1!$A$1:$L$82,12,0),"")</f>
        <v>3</v>
      </c>
      <c r="I50" s="263" t="str">
        <f t="shared" si="1"/>
        <v>Se encuentra presente y funciona correctamente, por lo tanto se requiere acciones o actividades  dirigidas a su mantenimiento dentro del marco de las líneas de defensa.</v>
      </c>
      <c r="J50" s="55">
        <v>36</v>
      </c>
      <c r="K50" s="160">
        <f>+VLOOKUP(C50,Hoja1!$A$1:$M$82,13,0)</f>
        <v>1</v>
      </c>
      <c r="L50" s="347"/>
      <c r="M50" s="259"/>
      <c r="N50" s="72"/>
      <c r="O50" s="72"/>
      <c r="P50" s="72"/>
      <c r="Q50" s="72"/>
      <c r="R50" s="72"/>
      <c r="S50" s="72"/>
      <c r="T50" s="149"/>
      <c r="U50" s="149"/>
      <c r="V50" s="149"/>
      <c r="W50" s="149"/>
      <c r="X50" s="149"/>
      <c r="Y50" s="149"/>
      <c r="Z50" s="149"/>
    </row>
    <row r="51" spans="1:26" ht="99.75" customHeight="1">
      <c r="A51" s="149"/>
      <c r="B51" s="68">
        <f t="shared" si="0"/>
        <v>37</v>
      </c>
      <c r="C51" s="69" t="str">
        <f t="array" ref="C51">+IFERROR(INDEX(Hoja1!$A$2:$A$82,MATCH(J51,Hoja1!$H$2:$H$82,0)),"")</f>
        <v>7.5</v>
      </c>
      <c r="D51" s="70" t="str">
        <f>IFERROR(VLOOKUP(C51,Hoja1!$A$2:$H$82,4,0),"")</f>
        <v>Evaluación de riesgos</v>
      </c>
      <c r="E51" s="262" t="str">
        <f>+IFERROR(VLOOKUP(C51,Hoja1!$A$1:$J$82,10,0),"")</f>
        <v xml:space="preserve">Identificación y análisis de riesgos (Analiza factores internos y externos; Implica a los niveles apropiados de la dirección; Determina cómo responder a los riesgos; Determina la importancia de los riesgos). </v>
      </c>
      <c r="F51" s="262" t="str">
        <f>+IFERROR(VLOOKUP(C51,Hoja1!$A$1:$I$82,3,0),"")</f>
        <v xml:space="preserve"> Se llevan a cabo seguimientos a las acciones definidas para resolver materializaciones de riesgo detectadas</v>
      </c>
      <c r="G51" s="69">
        <f>+IFERROR(VLOOKUP(C51,Hoja1!$A$1:$K$82,11,0),"")</f>
        <v>3</v>
      </c>
      <c r="H51" s="71">
        <f>+IFERROR(VLOOKUP(C51,Hoja1!$A$1:$L$82,12,0),"")</f>
        <v>3</v>
      </c>
      <c r="I51" s="263" t="str">
        <f t="shared" si="1"/>
        <v>Se encuentra presente y funciona correctamente, por lo tanto se requiere acciones o actividades  dirigidas a su mantenimiento dentro del marco de las líneas de defensa.</v>
      </c>
      <c r="J51" s="55">
        <v>37</v>
      </c>
      <c r="K51" s="160">
        <f>+VLOOKUP(C51,Hoja1!$A$1:$M$82,13,0)</f>
        <v>1</v>
      </c>
      <c r="L51" s="347"/>
      <c r="M51" s="259"/>
      <c r="N51" s="72"/>
      <c r="O51" s="72"/>
      <c r="P51" s="72"/>
      <c r="Q51" s="72"/>
      <c r="R51" s="72"/>
      <c r="S51" s="72"/>
      <c r="T51" s="149"/>
      <c r="U51" s="149"/>
      <c r="V51" s="149"/>
      <c r="W51" s="149"/>
      <c r="X51" s="149"/>
      <c r="Y51" s="149"/>
      <c r="Z51" s="149"/>
    </row>
    <row r="52" spans="1:26" ht="99.75" customHeight="1">
      <c r="A52" s="149"/>
      <c r="B52" s="68">
        <f t="shared" si="0"/>
        <v>38</v>
      </c>
      <c r="C52" s="69" t="str">
        <f t="array" ref="C52">+IFERROR(INDEX(Hoja1!$A$2:$A$82,MATCH(J52,Hoja1!$H$2:$H$82,0)),"")</f>
        <v>8.2</v>
      </c>
      <c r="D52" s="70" t="str">
        <f>IFERROR(VLOOKUP(C52,Hoja1!$A$2:$H$82,4,0),"")</f>
        <v>Evaluación de riesgos</v>
      </c>
      <c r="E52" s="262" t="str">
        <f>+IFERROR(VLOOKUP(C52,Hoja1!$A$1:$J$82,10,0),"")</f>
        <v xml:space="preserve">Evaluación del riesgo de fraude o corrupción. 
Cumplimiento artículo 73 de la Ley 1474 de 2011, relacionado con la prevención de los riesgos de corrupción.
</v>
      </c>
      <c r="F52" s="262" t="str">
        <f>+IFERROR(VLOOKUP(C52,Hoja1!$A$1:$I$82,3,0),"")</f>
        <v xml:space="preserve"> La Alta Dirección monitorea los riesgos de corrupción con la periodicidad establecida en la Política de Administración del Riesgo</v>
      </c>
      <c r="G52" s="69">
        <f>+IFERROR(VLOOKUP(C52,Hoja1!$A$1:$K$82,11,0),"")</f>
        <v>3</v>
      </c>
      <c r="H52" s="71">
        <f>+IFERROR(VLOOKUP(C52,Hoja1!$A$1:$L$82,12,0),"")</f>
        <v>3</v>
      </c>
      <c r="I52" s="263" t="str">
        <f t="shared" si="1"/>
        <v>Se encuentra presente y funciona correctamente, por lo tanto se requiere acciones o actividades  dirigidas a su mantenimiento dentro del marco de las líneas de defensa.</v>
      </c>
      <c r="J52" s="55">
        <v>38</v>
      </c>
      <c r="K52" s="160">
        <f>+VLOOKUP(C52,Hoja1!$A$1:$M$82,13,0)</f>
        <v>1</v>
      </c>
      <c r="L52" s="347"/>
      <c r="M52" s="259"/>
      <c r="N52" s="72"/>
      <c r="O52" s="72"/>
      <c r="P52" s="72"/>
      <c r="Q52" s="72"/>
      <c r="R52" s="72"/>
      <c r="S52" s="72"/>
      <c r="T52" s="149"/>
      <c r="U52" s="149"/>
      <c r="V52" s="149"/>
      <c r="W52" s="149"/>
      <c r="X52" s="149"/>
      <c r="Y52" s="149"/>
      <c r="Z52" s="149"/>
    </row>
    <row r="53" spans="1:26" ht="99.75" customHeight="1">
      <c r="A53" s="149"/>
      <c r="B53" s="68">
        <f t="shared" si="0"/>
        <v>39</v>
      </c>
      <c r="C53" s="69" t="str">
        <f t="array" ref="C53">+IFERROR(INDEX(Hoja1!$A$2:$A$82,MATCH(J53,Hoja1!$H$2:$H$82,0)),"")</f>
        <v>8.3</v>
      </c>
      <c r="D53" s="70" t="str">
        <f>IFERROR(VLOOKUP(C53,Hoja1!$A$2:$H$82,4,0),"")</f>
        <v>Evaluación de riesgos</v>
      </c>
      <c r="E53" s="262" t="str">
        <f>+IFERROR(VLOOKUP(C53,Hoja1!$A$1:$J$82,10,0),"")</f>
        <v xml:space="preserve">Evaluación del riesgo de fraude o corrupción. 
Cumplimiento artículo 73 de la Ley 1474 de 2011, relacionado con la prevención de los riesgos de corrupción.
</v>
      </c>
      <c r="F53" s="262" t="str">
        <f>+IFERROR(VLOOKUP(C53,Hoja1!$A$1:$I$82,3,0),"")</f>
        <v xml:space="preserve"> Para el desarrollo de las actividades de control, la entidad considera la adecuada división de las funciones y que éstas se encuentren segregadas en diferentes personas para reducir el riesgo de acciones fraudulentas</v>
      </c>
      <c r="G53" s="69">
        <f>+IFERROR(VLOOKUP(C53,Hoja1!$A$1:$K$82,11,0),"")</f>
        <v>3</v>
      </c>
      <c r="H53" s="71">
        <f>+IFERROR(VLOOKUP(C53,Hoja1!$A$1:$L$82,12,0),"")</f>
        <v>3</v>
      </c>
      <c r="I53" s="263" t="str">
        <f t="shared" si="1"/>
        <v>Se encuentra presente y funciona correctamente, por lo tanto se requiere acciones o actividades  dirigidas a su mantenimiento dentro del marco de las líneas de defensa.</v>
      </c>
      <c r="J53" s="55">
        <v>39</v>
      </c>
      <c r="K53" s="160">
        <f>+VLOOKUP(C53,Hoja1!$A$1:$M$82,13,0)</f>
        <v>1</v>
      </c>
      <c r="L53" s="347"/>
      <c r="M53" s="259"/>
      <c r="N53" s="72"/>
      <c r="O53" s="72"/>
      <c r="P53" s="72"/>
      <c r="Q53" s="72"/>
      <c r="R53" s="72"/>
      <c r="S53" s="72"/>
      <c r="T53" s="149"/>
      <c r="U53" s="149"/>
      <c r="V53" s="149"/>
      <c r="W53" s="149"/>
      <c r="X53" s="149"/>
      <c r="Y53" s="149"/>
      <c r="Z53" s="149"/>
    </row>
    <row r="54" spans="1:26" ht="99.75" customHeight="1">
      <c r="A54" s="149"/>
      <c r="B54" s="73">
        <f t="shared" si="0"/>
        <v>40</v>
      </c>
      <c r="C54" s="69" t="str">
        <f t="array" ref="C54">+IFERROR(INDEX(Hoja1!$A$2:$A$82,MATCH(J54,Hoja1!$H$2:$H$82,0)),"")</f>
        <v>9.4</v>
      </c>
      <c r="D54" s="70" t="str">
        <f>IFERROR(VLOOKUP(C54,Hoja1!$A$2:$H$82,4,0),"")</f>
        <v>Evaluación de riesgos</v>
      </c>
      <c r="E54" s="262" t="str">
        <f>+IFERROR(VLOOKUP(C54,Hoja1!$A$1:$J$82,10,0),"")</f>
        <v xml:space="preserve">Identificación y análisis de cambios significativos </v>
      </c>
      <c r="F54" s="262" t="str">
        <f>+IFERROR(VLOOKUP(C54,Hoja1!$A$1:$I$82,3,0),"")</f>
        <v xml:space="preserve"> La Alta Dirección evalúa fallas en los controles (diseño y ejecución) para definir cursos de acción apropiados para su mejora, basados en los informes de la segunda y tercera línea de defensa</v>
      </c>
      <c r="G54" s="69">
        <f>+IFERROR(VLOOKUP(C54,Hoja1!$A$1:$K$82,11,0),"")</f>
        <v>3</v>
      </c>
      <c r="H54" s="71">
        <f>+IFERROR(VLOOKUP(C54,Hoja1!$A$1:$L$82,12,0),"")</f>
        <v>3</v>
      </c>
      <c r="I54" s="263" t="str">
        <f t="shared" si="1"/>
        <v>Se encuentra presente y funciona correctamente, por lo tanto se requiere acciones o actividades  dirigidas a su mantenimiento dentro del marco de las líneas de defensa.</v>
      </c>
      <c r="J54" s="55">
        <v>40</v>
      </c>
      <c r="K54" s="160">
        <f>+VLOOKUP(C54,Hoja1!$A$1:$M$82,13,0)</f>
        <v>1</v>
      </c>
      <c r="L54" s="347"/>
      <c r="M54" s="259"/>
      <c r="N54" s="72"/>
      <c r="O54" s="72"/>
      <c r="P54" s="72"/>
      <c r="Q54" s="72"/>
      <c r="R54" s="72"/>
      <c r="S54" s="72"/>
      <c r="T54" s="149"/>
      <c r="U54" s="149"/>
      <c r="V54" s="149"/>
      <c r="W54" s="149"/>
      <c r="X54" s="149"/>
      <c r="Y54" s="149"/>
      <c r="Z54" s="149"/>
    </row>
    <row r="55" spans="1:26" ht="99.75" customHeight="1">
      <c r="A55" s="149"/>
      <c r="B55" s="68">
        <f t="shared" si="0"/>
        <v>41</v>
      </c>
      <c r="C55" s="69" t="str">
        <f t="array" ref="C55">+IFERROR(INDEX(Hoja1!$A$2:$A$82,MATCH(J55,Hoja1!$H$2:$H$82,0)),"")</f>
        <v>9.5</v>
      </c>
      <c r="D55" s="70" t="str">
        <f>IFERROR(VLOOKUP(C55,Hoja1!$A$2:$H$82,4,0),"")</f>
        <v>Evaluación de riesgos</v>
      </c>
      <c r="E55" s="262" t="str">
        <f>+IFERROR(VLOOKUP(C55,Hoja1!$A$1:$J$82,10,0),"")</f>
        <v xml:space="preserve">Identificación y análisis de cambios significativos </v>
      </c>
      <c r="F55" s="262" t="str">
        <f>+IFERROR(VLOOKUP(C55,Hoja1!$A$1:$I$82,3,0),"")</f>
        <v xml:space="preserve"> La entidad analiza el impacto sobre el control interno por cambios en los diferentes niveles organizacionales</v>
      </c>
      <c r="G55" s="69">
        <f>+IFERROR(VLOOKUP(C55,Hoja1!$A$1:$K$82,11,0),"")</f>
        <v>3</v>
      </c>
      <c r="H55" s="71">
        <f>+IFERROR(VLOOKUP(C55,Hoja1!$A$1:$L$82,12,0),"")</f>
        <v>3</v>
      </c>
      <c r="I55" s="263" t="str">
        <f t="shared" si="1"/>
        <v>Se encuentra presente y funciona correctamente, por lo tanto se requiere acciones o actividades  dirigidas a su mantenimiento dentro del marco de las líneas de defensa.</v>
      </c>
      <c r="J55" s="55">
        <v>41</v>
      </c>
      <c r="K55" s="160">
        <f>+VLOOKUP(C55,Hoja1!$A$1:$M$82,13,0)</f>
        <v>1</v>
      </c>
      <c r="L55" s="347"/>
      <c r="M55" s="259"/>
      <c r="N55" s="72"/>
      <c r="O55" s="72"/>
      <c r="P55" s="72"/>
      <c r="Q55" s="72"/>
      <c r="R55" s="72"/>
      <c r="S55" s="72"/>
      <c r="T55" s="149"/>
      <c r="U55" s="149"/>
      <c r="V55" s="149"/>
      <c r="W55" s="149"/>
      <c r="X55" s="149"/>
      <c r="Y55" s="149"/>
      <c r="Z55" s="149"/>
    </row>
    <row r="56" spans="1:26" ht="99.75" customHeight="1">
      <c r="A56" s="149"/>
      <c r="B56" s="73">
        <f t="shared" si="0"/>
        <v>42</v>
      </c>
      <c r="C56" s="69" t="str">
        <f t="array" ref="C56">+IFERROR(INDEX(Hoja1!$A$2:$A$82,MATCH(J56,Hoja1!$H$2:$H$82,0)),"")</f>
        <v>10.1</v>
      </c>
      <c r="D56" s="70" t="str">
        <f>IFERROR(VLOOKUP(C56,Hoja1!$A$2:$H$82,4,0),"")</f>
        <v>Actividades de control</v>
      </c>
      <c r="E56" s="262" t="str">
        <f>+IFERROR(VLOOKUP(C56,Hoja1!$A$1:$J$82,10,0),"")</f>
        <v>Diseño y desarrollo de actividades de control (Integra el desarrollo de controles con la evaluación de riesgos; tiene en cuenta a qué nivel se aplican las actividades; facilita la segregación de funciones).</v>
      </c>
      <c r="F56" s="262" t="str">
        <f>+IFERROR(VLOOKUP(C56,Hoja1!$A$1:$I$82,3,0),"")</f>
        <v xml:space="preserve"> Para el desarrollo de las actividades de control, la entidad considera la adecuada división de las funciones y que éstas se encuentren segregadas en diferentes personas para reducir el riesgo de error o de incumplimientos de alto impacto en la operación</v>
      </c>
      <c r="G56" s="69">
        <f>+IFERROR(VLOOKUP(C56,Hoja1!$A$1:$K$82,11,0),"")</f>
        <v>3</v>
      </c>
      <c r="H56" s="71">
        <f>+IFERROR(VLOOKUP(C56,Hoja1!$A$1:$L$82,12,0),"")</f>
        <v>2</v>
      </c>
      <c r="I56" s="263" t="str">
        <f t="shared" si="1"/>
        <v>Se encuentra presente y funcionando, pero requiere acciones dirigidas a fortalecer  o mejorar su diseño y/o ejecución.</v>
      </c>
      <c r="J56" s="55">
        <v>42</v>
      </c>
      <c r="K56" s="160">
        <f>+VLOOKUP(C56,Hoja1!$A$1:$M$82,13,0)</f>
        <v>0.5</v>
      </c>
      <c r="L56" s="629">
        <f>+AVERAGE(K56:K67)</f>
        <v>0.83333333333333337</v>
      </c>
      <c r="M56" s="274" t="s">
        <v>858</v>
      </c>
      <c r="N56" s="72"/>
      <c r="O56" s="72"/>
      <c r="P56" s="72"/>
      <c r="Q56" s="72"/>
      <c r="R56" s="72"/>
      <c r="S56" s="72"/>
      <c r="T56" s="149"/>
      <c r="U56" s="149"/>
      <c r="V56" s="149"/>
      <c r="W56" s="149"/>
      <c r="X56" s="149"/>
      <c r="Y56" s="149"/>
      <c r="Z56" s="149"/>
    </row>
    <row r="57" spans="1:26" ht="99.75" customHeight="1">
      <c r="A57" s="149"/>
      <c r="B57" s="68">
        <f t="shared" si="0"/>
        <v>43</v>
      </c>
      <c r="C57" s="69" t="str">
        <f t="array" ref="C57">+IFERROR(INDEX(Hoja1!$A$2:$A$82,MATCH(J57,Hoja1!$H$2:$H$82,0)),"")</f>
        <v>11.1</v>
      </c>
      <c r="D57" s="70" t="str">
        <f>IFERROR(VLOOKUP(C57,Hoja1!$A$2:$H$82,4,0),"")</f>
        <v>Actividades de control</v>
      </c>
      <c r="E57" s="262" t="str">
        <f>+IFERROR(VLOOKUP(C57,Hoja1!$A$1:$J$82,10,0),"")</f>
        <v>Seleccionar y Desarrolla controles generales sobre TI para apoyar la consecución de los objetivos .</v>
      </c>
      <c r="F57" s="262" t="str">
        <f>+IFERROR(VLOOKUP(C57,Hoja1!$A$1:$I$82,3,0),"")</f>
        <v xml:space="preserve"> La entidad establece actividades de control relevantes sobre las infraestructuras tecnológicas; los procesos de gestión de la seguridad y sobre los procesos de adquisición, desarrollo y mantenimiento de tecnologías</v>
      </c>
      <c r="G57" s="69">
        <f>+IFERROR(VLOOKUP(C57,Hoja1!$A$1:$K$82,11,0),"")</f>
        <v>2</v>
      </c>
      <c r="H57" s="71">
        <f>+IFERROR(VLOOKUP(C57,Hoja1!$A$1:$L$82,12,0),"")</f>
        <v>2</v>
      </c>
      <c r="I57" s="263" t="str">
        <f t="shared" si="1"/>
        <v>Se encuentra presente y funcionando, pero requiere acciones dirigidas a fortalecer  o mejorar su diseño y/o ejecución.</v>
      </c>
      <c r="J57" s="55">
        <v>43</v>
      </c>
      <c r="K57" s="160">
        <f>+VLOOKUP(C57,Hoja1!$A$1:$M$82,13,0)</f>
        <v>0.5</v>
      </c>
      <c r="L57" s="347"/>
      <c r="M57" s="274" t="s">
        <v>889</v>
      </c>
      <c r="N57" s="72"/>
      <c r="O57" s="72"/>
      <c r="P57" s="72"/>
      <c r="Q57" s="72"/>
      <c r="R57" s="72"/>
      <c r="S57" s="72"/>
      <c r="T57" s="149"/>
      <c r="U57" s="149"/>
      <c r="V57" s="149"/>
      <c r="W57" s="149"/>
      <c r="X57" s="149"/>
      <c r="Y57" s="149"/>
      <c r="Z57" s="149"/>
    </row>
    <row r="58" spans="1:26" ht="99.75" customHeight="1">
      <c r="A58" s="149"/>
      <c r="B58" s="68">
        <f t="shared" si="0"/>
        <v>44</v>
      </c>
      <c r="C58" s="69" t="str">
        <f t="array" ref="C58">+IFERROR(INDEX(Hoja1!$A$2:$A$82,MATCH(J58,Hoja1!$H$2:$H$82,0)),"")</f>
        <v>11.2</v>
      </c>
      <c r="D58" s="70" t="str">
        <f>IFERROR(VLOOKUP(C58,Hoja1!$A$2:$H$82,4,0),"")</f>
        <v>Actividades de control</v>
      </c>
      <c r="E58" s="262" t="str">
        <f>+IFERROR(VLOOKUP(C58,Hoja1!$A$1:$J$82,10,0),"")</f>
        <v>Seleccionar y Desarrolla controles generales sobre TI para apoyar la consecución de los objetivos .</v>
      </c>
      <c r="F58" s="262" t="str">
        <f>+IFERROR(VLOOKUP(C58,Hoja1!$A$1:$I$82,3,0),"")</f>
        <v xml:space="preserve">  Para los proveedores de tecnología  selecciona y desarrolla actividades de control internas sobre las actividades realizadas por el proveedor de servicios</v>
      </c>
      <c r="G58" s="69">
        <f>+IFERROR(VLOOKUP(C58,Hoja1!$A$1:$K$82,11,0),"")</f>
        <v>3</v>
      </c>
      <c r="H58" s="71">
        <f>+IFERROR(VLOOKUP(C58,Hoja1!$A$1:$L$82,12,0),"")</f>
        <v>2</v>
      </c>
      <c r="I58" s="263" t="str">
        <f t="shared" si="1"/>
        <v>Se encuentra presente y funcionando, pero requiere acciones dirigidas a fortalecer  o mejorar su diseño y/o ejecución.</v>
      </c>
      <c r="J58" s="55">
        <v>44</v>
      </c>
      <c r="K58" s="160">
        <f>+VLOOKUP(C58,Hoja1!$A$1:$M$82,13,0)</f>
        <v>0.5</v>
      </c>
      <c r="L58" s="347"/>
      <c r="M58" s="274" t="s">
        <v>899</v>
      </c>
      <c r="N58" s="72"/>
      <c r="O58" s="72"/>
      <c r="P58" s="72"/>
      <c r="Q58" s="72"/>
      <c r="R58" s="72"/>
      <c r="S58" s="72"/>
      <c r="T58" s="149"/>
      <c r="U58" s="149"/>
      <c r="V58" s="149"/>
      <c r="W58" s="149"/>
      <c r="X58" s="149"/>
      <c r="Y58" s="149"/>
      <c r="Z58" s="149"/>
    </row>
    <row r="59" spans="1:26" ht="99.75" customHeight="1">
      <c r="A59" s="149"/>
      <c r="B59" s="68">
        <f t="shared" si="0"/>
        <v>45</v>
      </c>
      <c r="C59" s="69" t="str">
        <f t="array" ref="C59">+IFERROR(INDEX(Hoja1!$A$2:$A$82,MATCH(J59,Hoja1!$H$2:$H$82,0)),"")</f>
        <v>11.3</v>
      </c>
      <c r="D59" s="70" t="str">
        <f>IFERROR(VLOOKUP(C59,Hoja1!$A$2:$H$82,4,0),"")</f>
        <v>Actividades de control</v>
      </c>
      <c r="E59" s="262" t="str">
        <f>+IFERROR(VLOOKUP(C59,Hoja1!$A$1:$J$82,10,0),"")</f>
        <v>Seleccionar y Desarrolla controles generales sobre TI para apoyar la consecución de los objetivos .</v>
      </c>
      <c r="F59" s="262" t="str">
        <f>+IFERROR(VLOOKUP(C59,Hoja1!$A$1:$I$82,3,0),"")</f>
        <v xml:space="preserve"> Se cuenta con matrices de roles y usuarios siguiendo los principios de segregación de funciones.</v>
      </c>
      <c r="G59" s="69">
        <f>+IFERROR(VLOOKUP(C59,Hoja1!$A$1:$K$82,11,0),"")</f>
        <v>2</v>
      </c>
      <c r="H59" s="71">
        <f>+IFERROR(VLOOKUP(C59,Hoja1!$A$1:$L$82,12,0),"")</f>
        <v>2</v>
      </c>
      <c r="I59" s="263" t="str">
        <f t="shared" si="1"/>
        <v>Se encuentra presente y funcionando, pero requiere acciones dirigidas a fortalecer  o mejorar su diseño y/o ejecución.</v>
      </c>
      <c r="J59" s="55">
        <v>45</v>
      </c>
      <c r="K59" s="160">
        <f>+VLOOKUP(C59,Hoja1!$A$1:$M$82,13,0)</f>
        <v>0.5</v>
      </c>
      <c r="L59" s="347"/>
      <c r="M59" s="274" t="s">
        <v>860</v>
      </c>
      <c r="N59" s="72"/>
      <c r="O59" s="72"/>
      <c r="P59" s="72"/>
      <c r="Q59" s="72"/>
      <c r="R59" s="72"/>
      <c r="S59" s="72"/>
      <c r="T59" s="149"/>
      <c r="U59" s="149"/>
      <c r="V59" s="149"/>
      <c r="W59" s="149"/>
      <c r="X59" s="149"/>
      <c r="Y59" s="149"/>
      <c r="Z59" s="149"/>
    </row>
    <row r="60" spans="1:26" ht="99.75" customHeight="1">
      <c r="A60" s="149"/>
      <c r="B60" s="73">
        <f t="shared" si="0"/>
        <v>46</v>
      </c>
      <c r="C60" s="69" t="str">
        <f t="array" ref="C60">+IFERROR(INDEX(Hoja1!$A$2:$A$82,MATCH(J60,Hoja1!$H$2:$H$82,0)),"")</f>
        <v>10.2</v>
      </c>
      <c r="D60" s="70" t="str">
        <f>IFERROR(VLOOKUP(C60,Hoja1!$A$2:$H$82,4,0),"")</f>
        <v>Actividades de control</v>
      </c>
      <c r="E60" s="262" t="str">
        <f>+IFERROR(VLOOKUP(C60,Hoja1!$A$1:$J$82,10,0),"")</f>
        <v>Diseño y desarrollo de actividades de control (Integra el desarrollo de controles con la evaluación de riesgos; tiene en cuenta a qué nivel se aplican las actividades; facilita la segregación de funciones).</v>
      </c>
      <c r="F60" s="262" t="str">
        <f>+IFERROR(VLOOKUP(C60,Hoja1!$A$1:$I$82,3,0),"")</f>
        <v xml:space="preserve"> Se han identificado y documentado las situaciones específicas en donde no es posible segregar adecuadamente las funciones (ej.: falta de personal, presupuesto), con el fin de definir actividades de control alternativas para cubrir los riesgos identificados.</v>
      </c>
      <c r="G60" s="69">
        <f>+IFERROR(VLOOKUP(C60,Hoja1!$A$1:$K$82,11,0),"")</f>
        <v>3</v>
      </c>
      <c r="H60" s="71">
        <f>+IFERROR(VLOOKUP(C60,Hoja1!$A$1:$L$82,12,0),"")</f>
        <v>3</v>
      </c>
      <c r="I60" s="263" t="str">
        <f t="shared" si="1"/>
        <v>Se encuentra presente y funciona correctamente, por lo tanto se requiere acciones o actividades  dirigidas a su mantenimiento dentro del marco de las líneas de defensa.</v>
      </c>
      <c r="J60" s="55">
        <v>46</v>
      </c>
      <c r="K60" s="160">
        <f>+VLOOKUP(C60,Hoja1!$A$1:$M$82,13,0)</f>
        <v>1</v>
      </c>
      <c r="L60" s="347"/>
      <c r="M60" s="259"/>
      <c r="N60" s="72"/>
      <c r="O60" s="72"/>
      <c r="P60" s="72"/>
      <c r="Q60" s="72"/>
      <c r="R60" s="72"/>
      <c r="S60" s="72"/>
      <c r="T60" s="149"/>
      <c r="U60" s="149"/>
      <c r="V60" s="149"/>
      <c r="W60" s="149"/>
      <c r="X60" s="149"/>
      <c r="Y60" s="149"/>
      <c r="Z60" s="149"/>
    </row>
    <row r="61" spans="1:26" ht="99.75" customHeight="1">
      <c r="A61" s="149"/>
      <c r="B61" s="68">
        <f t="shared" si="0"/>
        <v>47</v>
      </c>
      <c r="C61" s="69" t="str">
        <f t="array" ref="C61">+IFERROR(INDEX(Hoja1!$A$2:$A$82,MATCH(J61,Hoja1!$H$2:$H$82,0)),"")</f>
        <v>10.3</v>
      </c>
      <c r="D61" s="70" t="str">
        <f>IFERROR(VLOOKUP(C61,Hoja1!$A$2:$H$82,4,0),"")</f>
        <v>Actividades de control</v>
      </c>
      <c r="E61" s="262" t="str">
        <f>+IFERROR(VLOOKUP(C61,Hoja1!$A$1:$J$82,10,0),"")</f>
        <v>Diseño y desarrollo de actividades de control (Integra el desarrollo de controles con la evaluación de riesgos; tiene en cuenta a qué nivel se aplican las actividades; facilita la segregación de funciones).</v>
      </c>
      <c r="F61" s="262" t="str">
        <f>+IFERROR(VLOOKUP(C61,Hoja1!$A$1:$I$82,3,0),"")</f>
        <v xml:space="preserve"> El diseño de otros  sistemas de gestión (bajo normas o estándares internacionales como la ISO), se integran de forma adecuada a la estructura de control de la entidad</v>
      </c>
      <c r="G61" s="69">
        <f>+IFERROR(VLOOKUP(C61,Hoja1!$A$1:$K$82,11,0),"")</f>
        <v>3</v>
      </c>
      <c r="H61" s="71">
        <f>+IFERROR(VLOOKUP(C61,Hoja1!$A$1:$L$82,12,0),"")</f>
        <v>3</v>
      </c>
      <c r="I61" s="263" t="str">
        <f t="shared" si="1"/>
        <v>Se encuentra presente y funciona correctamente, por lo tanto se requiere acciones o actividades  dirigidas a su mantenimiento dentro del marco de las líneas de defensa.</v>
      </c>
      <c r="J61" s="55">
        <v>47</v>
      </c>
      <c r="K61" s="160">
        <f>+VLOOKUP(C61,Hoja1!$A$1:$M$82,13,0)</f>
        <v>1</v>
      </c>
      <c r="L61" s="347"/>
      <c r="M61" s="259"/>
      <c r="N61" s="72"/>
      <c r="O61" s="72"/>
      <c r="P61" s="72"/>
      <c r="Q61" s="72"/>
      <c r="R61" s="72"/>
      <c r="S61" s="72"/>
      <c r="T61" s="149"/>
      <c r="U61" s="149"/>
      <c r="V61" s="149"/>
      <c r="W61" s="149"/>
      <c r="X61" s="149"/>
      <c r="Y61" s="149"/>
      <c r="Z61" s="149"/>
    </row>
    <row r="62" spans="1:26" ht="99.75" customHeight="1">
      <c r="A62" s="149"/>
      <c r="B62" s="73">
        <f t="shared" si="0"/>
        <v>48</v>
      </c>
      <c r="C62" s="69" t="str">
        <f t="array" ref="C62">+IFERROR(INDEX(Hoja1!$A$2:$A$82,MATCH(J62,Hoja1!$H$2:$H$82,0)),"")</f>
        <v>11.4</v>
      </c>
      <c r="D62" s="70" t="str">
        <f>IFERROR(VLOOKUP(C62,Hoja1!$A$2:$H$82,4,0),"")</f>
        <v>Actividades de control</v>
      </c>
      <c r="E62" s="262" t="str">
        <f>+IFERROR(VLOOKUP(C62,Hoja1!$A$1:$J$82,10,0),"")</f>
        <v>Seleccionar y Desarrolla controles generales sobre TI para apoyar la consecución de los objetivos .</v>
      </c>
      <c r="F62" s="262" t="str">
        <f>+IFERROR(VLOOKUP(C62,Hoja1!$A$1:$I$82,3,0),"")</f>
        <v xml:space="preserve"> Se cuenta con información de la 3a línea de defensa, como evaluador independiente en relación con los controles implementados por el proveedor de servicios, para  asegurar que los riesgos relacionados se mitigan.</v>
      </c>
      <c r="G62" s="69">
        <f>+IFERROR(VLOOKUP(C62,Hoja1!$A$1:$K$82,11,0),"")</f>
        <v>3</v>
      </c>
      <c r="H62" s="71">
        <f>+IFERROR(VLOOKUP(C62,Hoja1!$A$1:$L$82,12,0),"")</f>
        <v>3</v>
      </c>
      <c r="I62" s="263" t="str">
        <f t="shared" si="1"/>
        <v>Se encuentra presente y funciona correctamente, por lo tanto se requiere acciones o actividades  dirigidas a su mantenimiento dentro del marco de las líneas de defensa.</v>
      </c>
      <c r="J62" s="55">
        <v>48</v>
      </c>
      <c r="K62" s="160">
        <f>+VLOOKUP(C62,Hoja1!$A$1:$M$82,13,0)</f>
        <v>1</v>
      </c>
      <c r="L62" s="347"/>
      <c r="M62" s="259"/>
      <c r="N62" s="72"/>
      <c r="O62" s="72"/>
      <c r="P62" s="72"/>
      <c r="Q62" s="72"/>
      <c r="R62" s="72"/>
      <c r="S62" s="72"/>
      <c r="T62" s="149"/>
      <c r="U62" s="149"/>
      <c r="V62" s="149"/>
      <c r="W62" s="149"/>
      <c r="X62" s="149"/>
      <c r="Y62" s="149"/>
      <c r="Z62" s="149"/>
    </row>
    <row r="63" spans="1:26" ht="99.75" customHeight="1">
      <c r="A63" s="149"/>
      <c r="B63" s="68">
        <f t="shared" si="0"/>
        <v>49</v>
      </c>
      <c r="C63" s="69" t="str">
        <f t="array" ref="C63">+IFERROR(INDEX(Hoja1!$A$2:$A$82,MATCH(J63,Hoja1!$H$2:$H$82,0)),"")</f>
        <v>12.1</v>
      </c>
      <c r="D63" s="70" t="str">
        <f>IFERROR(VLOOKUP(C63,Hoja1!$A$2:$H$82,4,0),"")</f>
        <v>Actividades de control</v>
      </c>
      <c r="E63" s="262" t="str">
        <f>+IFERROR(VLOOKUP(C63,Hoja1!$A$1:$J$82,10,0),"")</f>
        <v>Despliegue de políticas y procedimientos (Establece responsabilidades sobre la ejecución de las políticas y procedimientos; Adopta medidas correctivas; Revisa las políticas y procedimientos).</v>
      </c>
      <c r="F63" s="262" t="str">
        <f>+IFERROR(VLOOKUP(C63,Hoja1!$A$1:$I$82,3,0),"")</f>
        <v xml:space="preserve"> Se evalúa la actualización de procesos, procedimientos, políticas de operación, instructivos, manuales u otras herramientas para garantizar la aplicación adecuada de las principales actividades de control.
</v>
      </c>
      <c r="G63" s="69">
        <f>+IFERROR(VLOOKUP(C63,Hoja1!$A$1:$K$82,11,0),"")</f>
        <v>3</v>
      </c>
      <c r="H63" s="71">
        <f>+IFERROR(VLOOKUP(C63,Hoja1!$A$1:$L$82,12,0),"")</f>
        <v>3</v>
      </c>
      <c r="I63" s="263" t="str">
        <f t="shared" si="1"/>
        <v>Se encuentra presente y funciona correctamente, por lo tanto se requiere acciones o actividades  dirigidas a su mantenimiento dentro del marco de las líneas de defensa.</v>
      </c>
      <c r="J63" s="55">
        <v>49</v>
      </c>
      <c r="K63" s="160">
        <f>+VLOOKUP(C63,Hoja1!$A$1:$M$82,13,0)</f>
        <v>1</v>
      </c>
      <c r="L63" s="347"/>
      <c r="M63" s="259"/>
      <c r="N63" s="72"/>
      <c r="O63" s="72"/>
      <c r="P63" s="72"/>
      <c r="Q63" s="72"/>
      <c r="R63" s="72"/>
      <c r="S63" s="72"/>
      <c r="T63" s="149"/>
      <c r="U63" s="149"/>
      <c r="V63" s="149"/>
      <c r="W63" s="149"/>
      <c r="X63" s="149"/>
      <c r="Y63" s="149"/>
      <c r="Z63" s="149"/>
    </row>
    <row r="64" spans="1:26" ht="99.75" customHeight="1">
      <c r="A64" s="149"/>
      <c r="B64" s="68">
        <f t="shared" si="0"/>
        <v>50</v>
      </c>
      <c r="C64" s="69" t="str">
        <f t="array" ref="C64">+IFERROR(INDEX(Hoja1!$A$2:$A$82,MATCH(J64,Hoja1!$H$2:$H$82,0)),"")</f>
        <v>12.2</v>
      </c>
      <c r="D64" s="70" t="str">
        <f>IFERROR(VLOOKUP(C64,Hoja1!$A$2:$H$82,4,0),"")</f>
        <v>Actividades de control</v>
      </c>
      <c r="E64" s="262" t="str">
        <f>+IFERROR(VLOOKUP(C64,Hoja1!$A$1:$J$82,10,0),"")</f>
        <v>Despliegue de políticas y procedimientos (Establece responsabilidades sobre la ejecución de las políticas y procedimientos; Adopta medidas correctivas; Revisa las políticas y procedimientos).</v>
      </c>
      <c r="F64" s="262" t="str">
        <f>+IFERROR(VLOOKUP(C64,Hoja1!$A$1:$I$82,3,0),"")</f>
        <v xml:space="preserve"> El diseño de controles se evalúa frente a la gestión del riesgo</v>
      </c>
      <c r="G64" s="69">
        <f>+IFERROR(VLOOKUP(C64,Hoja1!$A$1:$K$82,11,0),"")</f>
        <v>3</v>
      </c>
      <c r="H64" s="71">
        <f>+IFERROR(VLOOKUP(C64,Hoja1!$A$1:$L$82,12,0),"")</f>
        <v>3</v>
      </c>
      <c r="I64" s="263" t="str">
        <f t="shared" si="1"/>
        <v>Se encuentra presente y funciona correctamente, por lo tanto se requiere acciones o actividades  dirigidas a su mantenimiento dentro del marco de las líneas de defensa.</v>
      </c>
      <c r="J64" s="55">
        <v>50</v>
      </c>
      <c r="K64" s="160">
        <f>+VLOOKUP(C64,Hoja1!$A$1:$M$82,13,0)</f>
        <v>1</v>
      </c>
      <c r="L64" s="347"/>
      <c r="M64" s="259"/>
      <c r="N64" s="72"/>
      <c r="O64" s="72"/>
      <c r="P64" s="72"/>
      <c r="Q64" s="72"/>
      <c r="R64" s="72"/>
      <c r="S64" s="72"/>
      <c r="T64" s="149"/>
      <c r="U64" s="149"/>
      <c r="V64" s="149"/>
      <c r="W64" s="149"/>
      <c r="X64" s="149"/>
      <c r="Y64" s="149"/>
      <c r="Z64" s="149"/>
    </row>
    <row r="65" spans="1:26" ht="99.75" customHeight="1">
      <c r="A65" s="149"/>
      <c r="B65" s="68">
        <f t="shared" si="0"/>
        <v>51</v>
      </c>
      <c r="C65" s="69" t="str">
        <f t="array" ref="C65">+IFERROR(INDEX(Hoja1!$A$2:$A$82,MATCH(J65,Hoja1!$H$2:$H$82,0)),"")</f>
        <v>12.3</v>
      </c>
      <c r="D65" s="70" t="str">
        <f>IFERROR(VLOOKUP(C65,Hoja1!$A$2:$H$82,4,0),"")</f>
        <v>Actividades de control</v>
      </c>
      <c r="E65" s="262" t="str">
        <f>+IFERROR(VLOOKUP(C65,Hoja1!$A$1:$J$82,10,0),"")</f>
        <v>Despliegue de políticas y procedimientos (Establece responsabilidades sobre la ejecución de las políticas y procedimientos; Adopta medidas correctivas; Revisa las políticas y procedimientos).</v>
      </c>
      <c r="F65" s="262" t="str">
        <f>+IFERROR(VLOOKUP(C65,Hoja1!$A$1:$I$82,3,0),"")</f>
        <v xml:space="preserve"> Monitoreo a los riesgos acorde con la política de administración de riesgo establecida para la entidad.</v>
      </c>
      <c r="G65" s="69">
        <f>+IFERROR(VLOOKUP(C65,Hoja1!$A$1:$K$82,11,0),"")</f>
        <v>3</v>
      </c>
      <c r="H65" s="71">
        <f>+IFERROR(VLOOKUP(C65,Hoja1!$A$1:$L$82,12,0),"")</f>
        <v>3</v>
      </c>
      <c r="I65" s="263" t="str">
        <f t="shared" si="1"/>
        <v>Se encuentra presente y funciona correctamente, por lo tanto se requiere acciones o actividades  dirigidas a su mantenimiento dentro del marco de las líneas de defensa.</v>
      </c>
      <c r="J65" s="55">
        <v>51</v>
      </c>
      <c r="K65" s="160">
        <f>+VLOOKUP(C65,Hoja1!$A$1:$M$82,13,0)</f>
        <v>1</v>
      </c>
      <c r="L65" s="347"/>
      <c r="M65" s="259"/>
      <c r="N65" s="72"/>
      <c r="O65" s="72"/>
      <c r="P65" s="72"/>
      <c r="Q65" s="72"/>
      <c r="R65" s="72"/>
      <c r="S65" s="72"/>
      <c r="T65" s="149"/>
      <c r="U65" s="149"/>
      <c r="V65" s="149"/>
      <c r="W65" s="149"/>
      <c r="X65" s="149"/>
      <c r="Y65" s="149"/>
      <c r="Z65" s="149"/>
    </row>
    <row r="66" spans="1:26" ht="99.75" customHeight="1">
      <c r="A66" s="149"/>
      <c r="B66" s="73">
        <f t="shared" si="0"/>
        <v>52</v>
      </c>
      <c r="C66" s="69" t="str">
        <f t="array" ref="C66">+IFERROR(INDEX(Hoja1!$A$2:$A$82,MATCH(J66,Hoja1!$H$2:$H$82,0)),"")</f>
        <v>12.4</v>
      </c>
      <c r="D66" s="70" t="str">
        <f>IFERROR(VLOOKUP(C66,Hoja1!$A$2:$H$82,4,0),"")</f>
        <v>Actividades de control</v>
      </c>
      <c r="E66" s="262" t="str">
        <f>+IFERROR(VLOOKUP(C66,Hoja1!$A$1:$J$82,10,0),"")</f>
        <v>Despliegue de políticas y procedimientos (Establece responsabilidades sobre la ejecución de las políticas y procedimientos; Adopta medidas correctivas; Revisa las políticas y procedimientos).</v>
      </c>
      <c r="F66" s="262" t="str">
        <f>+IFERROR(VLOOKUP(C66,Hoja1!$A$1:$I$82,3,0),"")</f>
        <v>Verificación de que los responsables estén ejecutando los controles tal como han sido diseñados</v>
      </c>
      <c r="G66" s="69">
        <f>+IFERROR(VLOOKUP(C66,Hoja1!$A$1:$K$82,11,0),"")</f>
        <v>3</v>
      </c>
      <c r="H66" s="71">
        <f>+IFERROR(VLOOKUP(C66,Hoja1!$A$1:$L$82,12,0),"")</f>
        <v>3</v>
      </c>
      <c r="I66" s="263" t="str">
        <f t="shared" si="1"/>
        <v>Se encuentra presente y funciona correctamente, por lo tanto se requiere acciones o actividades  dirigidas a su mantenimiento dentro del marco de las líneas de defensa.</v>
      </c>
      <c r="J66" s="55">
        <v>52</v>
      </c>
      <c r="K66" s="160">
        <f>+VLOOKUP(C66,Hoja1!$A$1:$M$82,13,0)</f>
        <v>1</v>
      </c>
      <c r="L66" s="347"/>
      <c r="M66" s="259"/>
      <c r="N66" s="72"/>
      <c r="O66" s="72"/>
      <c r="P66" s="72"/>
      <c r="Q66" s="72"/>
      <c r="R66" s="72"/>
      <c r="S66" s="72"/>
      <c r="T66" s="149"/>
      <c r="U66" s="149"/>
      <c r="V66" s="149"/>
      <c r="W66" s="149"/>
      <c r="X66" s="149"/>
      <c r="Y66" s="149"/>
      <c r="Z66" s="149"/>
    </row>
    <row r="67" spans="1:26" ht="99.75" customHeight="1">
      <c r="A67" s="149"/>
      <c r="B67" s="68">
        <f t="shared" si="0"/>
        <v>53</v>
      </c>
      <c r="C67" s="69" t="str">
        <f t="array" ref="C67">+IFERROR(INDEX(Hoja1!$A$2:$A$82,MATCH(J67,Hoja1!$H$2:$H$82,0)),"")</f>
        <v>12.5</v>
      </c>
      <c r="D67" s="70" t="str">
        <f>IFERROR(VLOOKUP(C67,Hoja1!$A$2:$H$82,4,0),"")</f>
        <v>Actividades de control</v>
      </c>
      <c r="E67" s="262" t="str">
        <f>+IFERROR(VLOOKUP(C67,Hoja1!$A$1:$J$82,10,0),"")</f>
        <v>Despliegue de políticas y procedimientos (Establece responsabilidades sobre la ejecución de las políticas y procedimientos; Adopta medidas correctivas; Revisa las políticas y procedimientos).</v>
      </c>
      <c r="F67" s="262" t="str">
        <f>+IFERROR(VLOOKUP(C67,Hoja1!$A$1:$I$82,3,0),"")</f>
        <v xml:space="preserve"> Se evalúa la adecuación de los controles a las especificidades de cada proceso, considerando cambios en regulaciones, estructuras internas u otros aspectos que determinen cambios en su diseño</v>
      </c>
      <c r="G67" s="69">
        <f>+IFERROR(VLOOKUP(C67,Hoja1!$A$1:$K$82,11,0),"")</f>
        <v>3</v>
      </c>
      <c r="H67" s="71">
        <f>+IFERROR(VLOOKUP(C67,Hoja1!$A$1:$L$82,12,0),"")</f>
        <v>3</v>
      </c>
      <c r="I67" s="263" t="str">
        <f t="shared" si="1"/>
        <v>Se encuentra presente y funciona correctamente, por lo tanto se requiere acciones o actividades  dirigidas a su mantenimiento dentro del marco de las líneas de defensa.</v>
      </c>
      <c r="J67" s="55">
        <v>53</v>
      </c>
      <c r="K67" s="160">
        <f>+VLOOKUP(C67,Hoja1!$A$1:$M$82,13,0)</f>
        <v>1</v>
      </c>
      <c r="L67" s="347"/>
      <c r="M67" s="259"/>
      <c r="N67" s="72"/>
      <c r="O67" s="72"/>
      <c r="P67" s="72"/>
      <c r="Q67" s="72"/>
      <c r="R67" s="72"/>
      <c r="S67" s="72"/>
      <c r="T67" s="149"/>
      <c r="U67" s="149"/>
      <c r="V67" s="149"/>
      <c r="W67" s="149"/>
      <c r="X67" s="149"/>
      <c r="Y67" s="149"/>
      <c r="Z67" s="149"/>
    </row>
    <row r="68" spans="1:26" ht="99.75" customHeight="1">
      <c r="A68" s="149"/>
      <c r="B68" s="73">
        <f t="shared" si="0"/>
        <v>54</v>
      </c>
      <c r="C68" s="69" t="str">
        <f t="array" ref="C68">+IFERROR(INDEX(Hoja1!$A$2:$A$82,MATCH(J68,Hoja1!$H$2:$H$82,0)),"")</f>
        <v>13.1</v>
      </c>
      <c r="D68" s="70" t="str">
        <f>IFERROR(VLOOKUP(C68,Hoja1!$A$2:$H$82,4,0),"")</f>
        <v>Info y Comunicación</v>
      </c>
      <c r="E68" s="262" t="str">
        <f>+IFERROR(VLOOKUP(C68,Hoja1!$A$1:$J$82,10,0),"")</f>
        <v>Utilización de información relevante (Identifica requisitos de información; Capta fuentes de datos internas y externas; Procesa datos relevantes y los transforma en información).</v>
      </c>
      <c r="F68" s="262" t="str">
        <f>+IFERROR(VLOOKUP(C68,Hoja1!$A$1:$I$82,3,0),"")</f>
        <v>La entidad ha diseñado sistemas de información para capturar y procesar datos y transformarlos en información para alcanzar los requerimientos de información definidos</v>
      </c>
      <c r="G68" s="69">
        <f>+IFERROR(VLOOKUP(C68,Hoja1!$A$1:$K$82,11,0),"")</f>
        <v>3</v>
      </c>
      <c r="H68" s="71">
        <f>+IFERROR(VLOOKUP(C68,Hoja1!$A$1:$L$82,12,0),"")</f>
        <v>2</v>
      </c>
      <c r="I68" s="263" t="str">
        <f t="shared" si="1"/>
        <v>Se encuentra presente y funcionando, pero requiere acciones dirigidas a fortalecer  o mejorar su diseño y/o ejecución.</v>
      </c>
      <c r="J68" s="55">
        <v>54</v>
      </c>
      <c r="K68" s="160">
        <f>+VLOOKUP(C68,Hoja1!$A$1:$M$82,13,0)</f>
        <v>0.5</v>
      </c>
      <c r="L68" s="629">
        <f>+AVERAGE(K68:K81)</f>
        <v>0.7857142857142857</v>
      </c>
      <c r="M68" s="274" t="s">
        <v>900</v>
      </c>
      <c r="N68" s="72"/>
      <c r="O68" s="72"/>
      <c r="P68" s="72"/>
      <c r="Q68" s="72"/>
      <c r="R68" s="72"/>
      <c r="S68" s="72"/>
      <c r="T68" s="149"/>
      <c r="U68" s="149"/>
      <c r="V68" s="149"/>
      <c r="W68" s="149"/>
      <c r="X68" s="149"/>
      <c r="Y68" s="149"/>
      <c r="Z68" s="149"/>
    </row>
    <row r="69" spans="1:26" ht="99.75" customHeight="1">
      <c r="A69" s="149"/>
      <c r="B69" s="68">
        <f t="shared" si="0"/>
        <v>55</v>
      </c>
      <c r="C69" s="69" t="str">
        <f t="array" ref="C69">+IFERROR(INDEX(Hoja1!$A$2:$A$82,MATCH(J69,Hoja1!$H$2:$H$82,0)),"")</f>
        <v>13.3</v>
      </c>
      <c r="D69" s="70" t="str">
        <f>IFERROR(VLOOKUP(C69,Hoja1!$A$2:$H$82,4,0),"")</f>
        <v>Info y Comunicación</v>
      </c>
      <c r="E69" s="262" t="str">
        <f>+IFERROR(VLOOKUP(C69,Hoja1!$A$1:$J$82,10,0),"")</f>
        <v>Utilización de información relevante (Identifica requisitos de información; Capta fuentes de datos internas y externas; Procesa datos relevantes y los transforma en información).</v>
      </c>
      <c r="F69" s="262" t="str">
        <f>+IFERROR(VLOOKUP(C69,Hoja1!$A$1:$I$82,3,0),"")</f>
        <v>La entidad considera un ámbito amplio de fuentes de datos (internas y externas), para la captura y procesamiento posterior de información clave para la consecución de metas y objetivos</v>
      </c>
      <c r="G69" s="69">
        <f>+IFERROR(VLOOKUP(C69,Hoja1!$A$1:$K$82,11,0),"")</f>
        <v>3</v>
      </c>
      <c r="H69" s="71">
        <f>+IFERROR(VLOOKUP(C69,Hoja1!$A$1:$L$82,12,0),"")</f>
        <v>2</v>
      </c>
      <c r="I69" s="263" t="str">
        <f t="shared" si="1"/>
        <v>Se encuentra presente y funcionando, pero requiere acciones dirigidas a fortalecer  o mejorar su diseño y/o ejecución.</v>
      </c>
      <c r="J69" s="55">
        <v>55</v>
      </c>
      <c r="K69" s="160">
        <f>+VLOOKUP(C69,Hoja1!$A$1:$M$82,13,0)</f>
        <v>0.5</v>
      </c>
      <c r="L69" s="347"/>
      <c r="M69" s="274" t="s">
        <v>863</v>
      </c>
      <c r="N69" s="72"/>
      <c r="O69" s="72"/>
      <c r="P69" s="72"/>
      <c r="Q69" s="72"/>
      <c r="R69" s="72"/>
      <c r="S69" s="72"/>
      <c r="T69" s="149"/>
      <c r="U69" s="149"/>
      <c r="V69" s="149"/>
      <c r="W69" s="149"/>
      <c r="X69" s="149"/>
      <c r="Y69" s="149"/>
      <c r="Z69" s="149"/>
    </row>
    <row r="70" spans="1:26" ht="99.75" customHeight="1">
      <c r="A70" s="149"/>
      <c r="B70" s="68">
        <f t="shared" si="0"/>
        <v>56</v>
      </c>
      <c r="C70" s="69" t="str">
        <f t="array" ref="C70">+IFERROR(INDEX(Hoja1!$A$2:$A$82,MATCH(J70,Hoja1!$H$2:$H$82,0)),"")</f>
        <v>13.4</v>
      </c>
      <c r="D70" s="70" t="str">
        <f>IFERROR(VLOOKUP(C70,Hoja1!$A$2:$H$82,4,0),"")</f>
        <v>Info y Comunicación</v>
      </c>
      <c r="E70" s="262" t="str">
        <f>+IFERROR(VLOOKUP(C70,Hoja1!$A$1:$J$82,10,0),"")</f>
        <v>Utilización de información relevante (Identifica requisitos de información; Capta fuentes de datos internas y externas; Procesa datos relevantes y los transforma en información).</v>
      </c>
      <c r="F70" s="262" t="str">
        <f>+IFERROR(VLOOKUP(C70,Hoja1!$A$1:$I$82,3,0),"")</f>
        <v>La entidad ha desarrollado e implementado actividades de control sobre la integridad, confidencialidad y disponibilidad de los datos e información definidos como relevantes</v>
      </c>
      <c r="G70" s="69">
        <f>+IFERROR(VLOOKUP(C70,Hoja1!$A$1:$K$82,11,0),"")</f>
        <v>3</v>
      </c>
      <c r="H70" s="71">
        <f>+IFERROR(VLOOKUP(C70,Hoja1!$A$1:$L$82,12,0),"")</f>
        <v>2</v>
      </c>
      <c r="I70" s="263" t="str">
        <f t="shared" si="1"/>
        <v>Se encuentra presente y funcionando, pero requiere acciones dirigidas a fortalecer  o mejorar su diseño y/o ejecución.</v>
      </c>
      <c r="J70" s="55">
        <v>56</v>
      </c>
      <c r="K70" s="160">
        <f>+VLOOKUP(C70,Hoja1!$A$1:$M$82,13,0)</f>
        <v>0.5</v>
      </c>
      <c r="L70" s="347"/>
      <c r="M70" s="274" t="s">
        <v>901</v>
      </c>
      <c r="N70" s="72"/>
      <c r="O70" s="72"/>
      <c r="P70" s="72"/>
      <c r="Q70" s="72"/>
      <c r="R70" s="72"/>
      <c r="S70" s="72"/>
      <c r="T70" s="149"/>
      <c r="U70" s="149"/>
      <c r="V70" s="149"/>
      <c r="W70" s="149"/>
      <c r="X70" s="149"/>
      <c r="Y70" s="149"/>
      <c r="Z70" s="149"/>
    </row>
    <row r="71" spans="1:26" ht="99.75" customHeight="1">
      <c r="A71" s="149"/>
      <c r="B71" s="68">
        <f t="shared" si="0"/>
        <v>57</v>
      </c>
      <c r="C71" s="69" t="str">
        <f t="array" ref="C71">+IFERROR(INDEX(Hoja1!$A$2:$A$82,MATCH(J71,Hoja1!$H$2:$H$82,0)),"")</f>
        <v>14.1</v>
      </c>
      <c r="D71" s="70" t="str">
        <f>IFERROR(VLOOKUP(C71,Hoja1!$A$2:$H$82,4,0),"")</f>
        <v>Info y Comunicación</v>
      </c>
      <c r="E71" s="262" t="str">
        <f>+IFERROR(VLOOKUP(C71,Hoja1!$A$1:$J$82,10,0),"")</f>
        <v>Comunicación Interna (Se comunica con el Comité Institucional de Coordinación de Control Interno o su equivalente; Facilita líneas de comunicación en todos los niveles; Selecciona el método de comunicación pertinente).</v>
      </c>
      <c r="F71" s="262" t="str">
        <f>+IFERROR(VLOOKUP(C71,Hoja1!$A$1:$I$82,3,0),"")</f>
        <v>Para la comunicación interna la Alta Dirección tiene mecanismos que permitan dar a conocer los objetivos y metas estratégicas, de manera tal que todo el personal entiende su papel en su consecución. (Considera los canales más apropiados y evalúa su efectividad)</v>
      </c>
      <c r="G71" s="69">
        <f>+IFERROR(VLOOKUP(C71,Hoja1!$A$1:$K$82,11,0),"")</f>
        <v>3</v>
      </c>
      <c r="H71" s="71">
        <f>+IFERROR(VLOOKUP(C71,Hoja1!$A$1:$L$82,12,0),"")</f>
        <v>2</v>
      </c>
      <c r="I71" s="263" t="str">
        <f t="shared" si="1"/>
        <v>Se encuentra presente y funcionando, pero requiere acciones dirigidas a fortalecer  o mejorar su diseño y/o ejecución.</v>
      </c>
      <c r="J71" s="55">
        <v>57</v>
      </c>
      <c r="K71" s="160">
        <f>+VLOOKUP(C71,Hoja1!$A$1:$M$82,13,0)</f>
        <v>0.5</v>
      </c>
      <c r="L71" s="347"/>
      <c r="M71" s="274" t="s">
        <v>826</v>
      </c>
      <c r="N71" s="72"/>
      <c r="O71" s="72"/>
      <c r="P71" s="72"/>
      <c r="Q71" s="72"/>
      <c r="R71" s="72"/>
      <c r="S71" s="72"/>
      <c r="T71" s="149"/>
      <c r="U71" s="149"/>
      <c r="V71" s="149"/>
      <c r="W71" s="149"/>
      <c r="X71" s="149"/>
      <c r="Y71" s="149"/>
      <c r="Z71" s="149"/>
    </row>
    <row r="72" spans="1:26" ht="99.75" customHeight="1">
      <c r="A72" s="149"/>
      <c r="B72" s="73">
        <f t="shared" si="0"/>
        <v>58</v>
      </c>
      <c r="C72" s="69" t="str">
        <f t="array" ref="C72">+IFERROR(INDEX(Hoja1!$A$2:$A$82,MATCH(J72,Hoja1!$H$2:$H$82,0)),"")</f>
        <v>14.3</v>
      </c>
      <c r="D72" s="277" t="str">
        <f>IFERROR(VLOOKUP(C72,Hoja1!$A$2:$H$82,4,0),"")</f>
        <v>Info y Comunicación</v>
      </c>
      <c r="E72" s="262" t="str">
        <f>+IFERROR(VLOOKUP(C72,Hoja1!$A$1:$J$82,10,0),"")</f>
        <v>Comunicación Interna (Se comunica con el Comité Institucional de Coordinación de Control Interno o su equivalente; Facilita líneas de comunicación en todos los niveles; Selecciona el método de comunicación pertinente).</v>
      </c>
      <c r="F72" s="262" t="str">
        <f>+IFERROR(VLOOKUP(C72,Hoja1!$A$1:$I$82,3,0),"")</f>
        <v>La entidad cuenta con canales de información internos para la denuncia anónima o confidencial de posibles situaciones irregulares y se cuenta con mecanismos específicos para su manejo, de manera tal que generen la confianza para utilizarlos</v>
      </c>
      <c r="G72" s="69">
        <f>+IFERROR(VLOOKUP(C72,Hoja1!$A$1:$K$82,11,0),"")</f>
        <v>3</v>
      </c>
      <c r="H72" s="71">
        <f>+IFERROR(VLOOKUP(C72,Hoja1!$A$1:$L$82,12,0),"")</f>
        <v>2</v>
      </c>
      <c r="I72" s="263" t="str">
        <f t="shared" si="1"/>
        <v>Se encuentra presente y funcionando, pero requiere acciones dirigidas a fortalecer  o mejorar su diseño y/o ejecución.</v>
      </c>
      <c r="J72" s="55">
        <v>58</v>
      </c>
      <c r="K72" s="160">
        <f>+VLOOKUP(C72,Hoja1!$A$1:$M$82,13,0)</f>
        <v>0.5</v>
      </c>
      <c r="L72" s="347"/>
      <c r="M72" s="274" t="s">
        <v>902</v>
      </c>
      <c r="N72" s="72"/>
      <c r="O72" s="72"/>
      <c r="P72" s="72"/>
      <c r="Q72" s="72"/>
      <c r="R72" s="72"/>
      <c r="S72" s="72"/>
      <c r="T72" s="149"/>
      <c r="U72" s="149"/>
      <c r="V72" s="149"/>
      <c r="W72" s="149"/>
      <c r="X72" s="149"/>
      <c r="Y72" s="149"/>
      <c r="Z72" s="149"/>
    </row>
    <row r="73" spans="1:26" ht="99.75" customHeight="1">
      <c r="A73" s="149"/>
      <c r="B73" s="68">
        <f t="shared" si="0"/>
        <v>59</v>
      </c>
      <c r="C73" s="69" t="str">
        <f t="array" ref="C73">+IFERROR(INDEX(Hoja1!$A$2:$A$82,MATCH(J73,Hoja1!$H$2:$H$82,0)),"")</f>
        <v>14.4</v>
      </c>
      <c r="D73" s="70" t="str">
        <f>IFERROR(VLOOKUP(C73,Hoja1!$A$2:$H$82,4,0),"")</f>
        <v>Info y Comunicación</v>
      </c>
      <c r="E73" s="262" t="str">
        <f>+IFERROR(VLOOKUP(C73,Hoja1!$A$1:$J$82,10,0),"")</f>
        <v>Comunicación Interna (Se comunica con el Comité Institucional de Coordinación de Control Interno o su equivalente; Facilita líneas de comunicación en todos los niveles; Selecciona el método de comunicación pertinente).</v>
      </c>
      <c r="F73" s="262" t="str">
        <f>+IFERROR(VLOOKUP(C73,Hoja1!$A$1:$I$82,3,0),"")</f>
        <v>La entidad establece e implementa políticas y procedimientos para facilitar una comunicación interna efectiva</v>
      </c>
      <c r="G73" s="69">
        <f>+IFERROR(VLOOKUP(C73,Hoja1!$A$1:$K$82,11,0),"")</f>
        <v>3</v>
      </c>
      <c r="H73" s="71">
        <f>+IFERROR(VLOOKUP(C73,Hoja1!$A$1:$L$82,12,0),"")</f>
        <v>2</v>
      </c>
      <c r="I73" s="263" t="str">
        <f t="shared" si="1"/>
        <v>Se encuentra presente y funcionando, pero requiere acciones dirigidas a fortalecer  o mejorar su diseño y/o ejecución.</v>
      </c>
      <c r="J73" s="55">
        <v>59</v>
      </c>
      <c r="K73" s="160">
        <f>+VLOOKUP(C73,Hoja1!$A$1:$M$82,13,0)</f>
        <v>0.5</v>
      </c>
      <c r="L73" s="347"/>
      <c r="M73" s="274" t="s">
        <v>864</v>
      </c>
      <c r="N73" s="72"/>
      <c r="O73" s="72"/>
      <c r="P73" s="72"/>
      <c r="Q73" s="72"/>
      <c r="R73" s="72"/>
      <c r="S73" s="72"/>
      <c r="T73" s="149"/>
      <c r="U73" s="149"/>
      <c r="V73" s="149"/>
      <c r="W73" s="149"/>
      <c r="X73" s="149"/>
      <c r="Y73" s="149"/>
      <c r="Z73" s="149"/>
    </row>
    <row r="74" spans="1:26" ht="99.75" customHeight="1">
      <c r="A74" s="149"/>
      <c r="B74" s="73">
        <f t="shared" si="0"/>
        <v>60</v>
      </c>
      <c r="C74" s="69" t="str">
        <f t="array" ref="C74">+IFERROR(INDEX(Hoja1!$A$2:$A$82,MATCH(J74,Hoja1!$H$2:$H$82,0)),"")</f>
        <v>13.2</v>
      </c>
      <c r="D74" s="70" t="str">
        <f>IFERROR(VLOOKUP(C74,Hoja1!$A$2:$H$82,4,0),"")</f>
        <v>Info y Comunicación</v>
      </c>
      <c r="E74" s="262" t="str">
        <f>+IFERROR(VLOOKUP(C74,Hoja1!$A$1:$J$82,10,0),"")</f>
        <v>Utilización de información relevante (Identifica requisitos de información; Capta fuentes de datos internas y externas; Procesa datos relevantes y los transforma en información).</v>
      </c>
      <c r="F74" s="262" t="str">
        <f>+IFERROR(VLOOKUP(C74,Hoja1!$A$1:$I$82,3,0),"")</f>
        <v xml:space="preserve"> La entidad cuenta con el inventario de información relevante (interno/externa) y cuenta con un mecanismo que permita su actualización</v>
      </c>
      <c r="G74" s="69">
        <f>+IFERROR(VLOOKUP(C74,Hoja1!$A$1:$K$82,11,0),"")</f>
        <v>3</v>
      </c>
      <c r="H74" s="71">
        <f>+IFERROR(VLOOKUP(C74,Hoja1!$A$1:$L$82,12,0),"")</f>
        <v>3</v>
      </c>
      <c r="I74" s="263" t="str">
        <f t="shared" si="1"/>
        <v>Se encuentra presente y funciona correctamente, por lo tanto se requiere acciones o actividades  dirigidas a su mantenimiento dentro del marco de las líneas de defensa.</v>
      </c>
      <c r="J74" s="55">
        <v>60</v>
      </c>
      <c r="K74" s="160">
        <f>+VLOOKUP(C74,Hoja1!$A$1:$M$82,13,0)</f>
        <v>1</v>
      </c>
      <c r="L74" s="347"/>
      <c r="M74" s="271"/>
      <c r="N74" s="72"/>
      <c r="O74" s="72"/>
      <c r="P74" s="72"/>
      <c r="Q74" s="72"/>
      <c r="R74" s="72"/>
      <c r="S74" s="72"/>
      <c r="T74" s="149"/>
      <c r="U74" s="149"/>
      <c r="V74" s="149"/>
      <c r="W74" s="149"/>
      <c r="X74" s="149"/>
      <c r="Y74" s="149"/>
      <c r="Z74" s="149"/>
    </row>
    <row r="75" spans="1:26" ht="99.75" customHeight="1">
      <c r="A75" s="149"/>
      <c r="B75" s="68">
        <f t="shared" si="0"/>
        <v>61</v>
      </c>
      <c r="C75" s="69" t="str">
        <f t="array" ref="C75">+IFERROR(INDEX(Hoja1!$A$2:$A$82,MATCH(J75,Hoja1!$H$2:$H$82,0)),"")</f>
        <v>14.2</v>
      </c>
      <c r="D75" s="70" t="str">
        <f>IFERROR(VLOOKUP(C75,Hoja1!$A$2:$H$82,4,0),"")</f>
        <v>Info y Comunicación</v>
      </c>
      <c r="E75" s="262" t="str">
        <f>+IFERROR(VLOOKUP(C75,Hoja1!$A$1:$J$82,10,0),"")</f>
        <v>Comunicación Interna (Se comunica con el Comité Institucional de Coordinación de Control Interno o su equivalente; Facilita líneas de comunicación en todos los niveles; Selecciona el método de comunicación pertinente).</v>
      </c>
      <c r="F75" s="262" t="str">
        <f>+IFERROR(VLOOKUP(C75,Hoja1!$A$1:$I$82,3,0),"")</f>
        <v>La entidad cuenta con políticas de operación relacionadas con la administración de la información (niveles de autoridad y responsabilidad</v>
      </c>
      <c r="G75" s="69">
        <f>+IFERROR(VLOOKUP(C75,Hoja1!$A$1:$K$82,11,0),"")</f>
        <v>3</v>
      </c>
      <c r="H75" s="71">
        <f>+IFERROR(VLOOKUP(C75,Hoja1!$A$1:$L$82,12,0),"")</f>
        <v>3</v>
      </c>
      <c r="I75" s="263" t="str">
        <f t="shared" si="1"/>
        <v>Se encuentra presente y funciona correctamente, por lo tanto se requiere acciones o actividades  dirigidas a su mantenimiento dentro del marco de las líneas de defensa.</v>
      </c>
      <c r="J75" s="55">
        <v>61</v>
      </c>
      <c r="K75" s="160">
        <f>+VLOOKUP(C75,Hoja1!$A$1:$M$82,13,0)</f>
        <v>1</v>
      </c>
      <c r="L75" s="347"/>
      <c r="M75" s="259"/>
      <c r="N75" s="72"/>
      <c r="O75" s="72"/>
      <c r="P75" s="72"/>
      <c r="Q75" s="72"/>
      <c r="R75" s="72"/>
      <c r="S75" s="72"/>
      <c r="T75" s="149"/>
      <c r="U75" s="149"/>
      <c r="V75" s="149"/>
      <c r="W75" s="149"/>
      <c r="X75" s="149"/>
      <c r="Y75" s="149"/>
      <c r="Z75" s="149"/>
    </row>
    <row r="76" spans="1:26" ht="99.75" customHeight="1">
      <c r="A76" s="149"/>
      <c r="B76" s="68">
        <f t="shared" si="0"/>
        <v>62</v>
      </c>
      <c r="C76" s="69" t="str">
        <f t="array" ref="C76">+IFERROR(INDEX(Hoja1!$A$2:$A$82,MATCH(J76,Hoja1!$H$2:$H$82,0)),"")</f>
        <v>15.1</v>
      </c>
      <c r="D76" s="70" t="str">
        <f>IFERROR(VLOOKUP(C76,Hoja1!$A$2:$H$82,4,0),"")</f>
        <v>Info y Comunicación</v>
      </c>
      <c r="E76" s="262" t="str">
        <f>+IFERROR(VLOOKUP(C76,Hoja1!$A$1:$J$82,10,0),"")</f>
        <v>Comunicación con el exterior (Se comunica con los grupos de valor y con terceros externos interesados; Facilita líneas de comunicación).</v>
      </c>
      <c r="F76" s="262" t="str">
        <f>+IFERROR(VLOOKUP(C76,Hoja1!$A$1:$I$82,3,0),"")</f>
        <v>La entidad desarrolla e implementa controles que facilitan la comunicación externa, la cual incluye  políticas y procedimientos. 
Incluye contratistas y proveedores de servicios tercerizados (cuando aplique).</v>
      </c>
      <c r="G76" s="69">
        <f>+IFERROR(VLOOKUP(C76,Hoja1!$A$1:$K$82,11,0),"")</f>
        <v>3</v>
      </c>
      <c r="H76" s="71">
        <f>+IFERROR(VLOOKUP(C76,Hoja1!$A$1:$L$82,12,0),"")</f>
        <v>3</v>
      </c>
      <c r="I76" s="263" t="str">
        <f t="shared" si="1"/>
        <v>Se encuentra presente y funciona correctamente, por lo tanto se requiere acciones o actividades  dirigidas a su mantenimiento dentro del marco de las líneas de defensa.</v>
      </c>
      <c r="J76" s="55">
        <v>62</v>
      </c>
      <c r="K76" s="160">
        <f>+VLOOKUP(C76,Hoja1!$A$1:$M$82,13,0)</f>
        <v>1</v>
      </c>
      <c r="L76" s="347"/>
      <c r="M76" s="259"/>
      <c r="N76" s="72"/>
      <c r="O76" s="72"/>
      <c r="P76" s="72"/>
      <c r="Q76" s="72"/>
      <c r="R76" s="72"/>
      <c r="S76" s="72"/>
      <c r="T76" s="149"/>
      <c r="U76" s="149"/>
      <c r="V76" s="149"/>
      <c r="W76" s="149"/>
      <c r="X76" s="149"/>
      <c r="Y76" s="149"/>
      <c r="Z76" s="149"/>
    </row>
    <row r="77" spans="1:26" ht="99.75" customHeight="1">
      <c r="A77" s="149"/>
      <c r="B77" s="68">
        <f t="shared" si="0"/>
        <v>63</v>
      </c>
      <c r="C77" s="69" t="str">
        <f t="array" ref="C77">+IFERROR(INDEX(Hoja1!$A$2:$A$82,MATCH(J77,Hoja1!$H$2:$H$82,0)),"")</f>
        <v>15.2</v>
      </c>
      <c r="D77" s="70" t="str">
        <f>IFERROR(VLOOKUP(C77,Hoja1!$A$2:$H$82,4,0),"")</f>
        <v>Info y Comunicación</v>
      </c>
      <c r="E77" s="262" t="str">
        <f>+IFERROR(VLOOKUP(C77,Hoja1!$A$1:$J$82,10,0),"")</f>
        <v>Comunicación con el exterior (Se comunica con los grupos de valor y con terceros externos interesados; Facilita líneas de comunicación).</v>
      </c>
      <c r="F77" s="262" t="str">
        <f>+IFERROR(VLOOKUP(C77,Hoja1!$A$1:$I$82,3,0),"")</f>
        <v>La entidad cuenta con canales externos definidos de comunicación, asociados con el tipo de información a divulgar, y éstos son reconocidos a todo nivel de la organización.</v>
      </c>
      <c r="G77" s="69">
        <f>+IFERROR(VLOOKUP(C77,Hoja1!$A$1:$K$82,11,0),"")</f>
        <v>3</v>
      </c>
      <c r="H77" s="71">
        <f>+IFERROR(VLOOKUP(C77,Hoja1!$A$1:$L$82,12,0),"")</f>
        <v>3</v>
      </c>
      <c r="I77" s="263" t="str">
        <f t="shared" si="1"/>
        <v>Se encuentra presente y funciona correctamente, por lo tanto se requiere acciones o actividades  dirigidas a su mantenimiento dentro del marco de las líneas de defensa.</v>
      </c>
      <c r="J77" s="55">
        <v>63</v>
      </c>
      <c r="K77" s="160">
        <f>+VLOOKUP(C77,Hoja1!$A$1:$M$82,13,0)</f>
        <v>1</v>
      </c>
      <c r="L77" s="347"/>
      <c r="M77" s="259"/>
      <c r="N77" s="72"/>
      <c r="O77" s="72"/>
      <c r="P77" s="72"/>
      <c r="Q77" s="72"/>
      <c r="R77" s="72"/>
      <c r="S77" s="72"/>
      <c r="T77" s="149"/>
      <c r="U77" s="149"/>
      <c r="V77" s="149"/>
      <c r="W77" s="149"/>
      <c r="X77" s="149"/>
      <c r="Y77" s="149"/>
      <c r="Z77" s="149"/>
    </row>
    <row r="78" spans="1:26" ht="99.75" customHeight="1">
      <c r="A78" s="149"/>
      <c r="B78" s="73">
        <f t="shared" si="0"/>
        <v>64</v>
      </c>
      <c r="C78" s="69" t="str">
        <f t="array" ref="C78">+IFERROR(INDEX(Hoja1!$A$2:$A$82,MATCH(J78,Hoja1!$H$2:$H$82,0)),"")</f>
        <v>15.3</v>
      </c>
      <c r="D78" s="70" t="str">
        <f>IFERROR(VLOOKUP(C78,Hoja1!$A$2:$H$82,4,0),"")</f>
        <v>Info y Comunicación</v>
      </c>
      <c r="E78" s="262" t="str">
        <f>+IFERROR(VLOOKUP(C78,Hoja1!$A$1:$J$82,10,0),"")</f>
        <v>Comunicación con el exterior (Se comunica con los grupos de valor y con terceros externos interesados; Facilita líneas de comunicación).</v>
      </c>
      <c r="F78" s="262" t="str">
        <f>+IFERROR(VLOOKUP(C78,Hoja1!$A$1:$I$82,3,0),"")</f>
        <v>La entidad cuenta con procesos o procedimiento para el manejo de la información entrante (quién la recibe, quien la clasifica, quien la analiza), y a la respuesta requerida (quién la canaliza y la responde)</v>
      </c>
      <c r="G78" s="69">
        <f>+IFERROR(VLOOKUP(C78,Hoja1!$A$1:$K$82,11,0),"")</f>
        <v>3</v>
      </c>
      <c r="H78" s="71">
        <f>+IFERROR(VLOOKUP(C78,Hoja1!$A$1:$L$82,12,0),"")</f>
        <v>3</v>
      </c>
      <c r="I78" s="263" t="str">
        <f t="shared" si="1"/>
        <v>Se encuentra presente y funciona correctamente, por lo tanto se requiere acciones o actividades  dirigidas a su mantenimiento dentro del marco de las líneas de defensa.</v>
      </c>
      <c r="J78" s="55">
        <v>64</v>
      </c>
      <c r="K78" s="160">
        <f>+VLOOKUP(C78,Hoja1!$A$1:$M$82,13,0)</f>
        <v>1</v>
      </c>
      <c r="L78" s="347"/>
      <c r="M78" s="259"/>
      <c r="N78" s="72"/>
      <c r="O78" s="72"/>
      <c r="P78" s="72"/>
      <c r="Q78" s="72"/>
      <c r="R78" s="72"/>
      <c r="S78" s="72"/>
      <c r="T78" s="149"/>
      <c r="U78" s="149"/>
      <c r="V78" s="149"/>
      <c r="W78" s="149"/>
      <c r="X78" s="149"/>
      <c r="Y78" s="149"/>
      <c r="Z78" s="149"/>
    </row>
    <row r="79" spans="1:26" ht="99.75" customHeight="1">
      <c r="A79" s="149"/>
      <c r="B79" s="68">
        <f t="shared" si="0"/>
        <v>65</v>
      </c>
      <c r="C79" s="69" t="str">
        <f t="array" ref="C79">+IFERROR(INDEX(Hoja1!$A$2:$A$82,MATCH(J79,Hoja1!$H$2:$H$82,0)),"")</f>
        <v>15.4</v>
      </c>
      <c r="D79" s="70" t="str">
        <f>IFERROR(VLOOKUP(C79,Hoja1!$A$2:$H$82,4,0),"")</f>
        <v>Info y Comunicación</v>
      </c>
      <c r="E79" s="262" t="str">
        <f>+IFERROR(VLOOKUP(C79,Hoja1!$A$1:$J$82,10,0),"")</f>
        <v>Comunicación con el exterior (Se comunica con los grupos de valor y con terceros externos interesados; Facilita líneas de comunicación).</v>
      </c>
      <c r="F79" s="262" t="str">
        <f>+IFERROR(VLOOKUP(C79,Hoja1!$A$1:$I$82,3,0),"")</f>
        <v>La entidad cuenta con procesos o procedimientos encaminados a evaluar periódicamente la efectividad de los canales de comunicación con partes externas, así como sus contenidos, de tal forma que se puedan mejorar</v>
      </c>
      <c r="G79" s="69">
        <f>+IFERROR(VLOOKUP(C79,Hoja1!$A$1:$K$82,11,0),"")</f>
        <v>3</v>
      </c>
      <c r="H79" s="71">
        <f>+IFERROR(VLOOKUP(C79,Hoja1!$A$1:$L$82,12,0),"")</f>
        <v>3</v>
      </c>
      <c r="I79" s="263" t="str">
        <f t="shared" si="1"/>
        <v>Se encuentra presente y funciona correctamente, por lo tanto se requiere acciones o actividades  dirigidas a su mantenimiento dentro del marco de las líneas de defensa.</v>
      </c>
      <c r="J79" s="55">
        <v>65</v>
      </c>
      <c r="K79" s="160">
        <f>+VLOOKUP(C79,Hoja1!$A$1:$M$82,13,0)</f>
        <v>1</v>
      </c>
      <c r="L79" s="347"/>
      <c r="M79" s="259"/>
      <c r="N79" s="72"/>
      <c r="O79" s="72"/>
      <c r="P79" s="72"/>
      <c r="Q79" s="72"/>
      <c r="R79" s="72"/>
      <c r="S79" s="72"/>
      <c r="T79" s="149"/>
      <c r="U79" s="149"/>
      <c r="V79" s="149"/>
      <c r="W79" s="149"/>
      <c r="X79" s="149"/>
      <c r="Y79" s="149"/>
      <c r="Z79" s="149"/>
    </row>
    <row r="80" spans="1:26" ht="99.75" customHeight="1">
      <c r="A80" s="149"/>
      <c r="B80" s="73">
        <f t="shared" si="0"/>
        <v>66</v>
      </c>
      <c r="C80" s="69" t="str">
        <f t="array" ref="C80">+IFERROR(INDEX(Hoja1!$A$2:$A$82,MATCH(J80,Hoja1!$H$2:$H$82,0)),"")</f>
        <v>15.5</v>
      </c>
      <c r="D80" s="70" t="str">
        <f>IFERROR(VLOOKUP(C80,Hoja1!$A$2:$H$82,4,0),"")</f>
        <v>Info y Comunicación</v>
      </c>
      <c r="E80" s="262" t="str">
        <f>+IFERROR(VLOOKUP(C80,Hoja1!$A$1:$J$82,10,0),"")</f>
        <v>Comunicación con el exterior (Se comunica con los grupos de valor y con terceros externos interesados; Facilita líneas de comunicación).</v>
      </c>
      <c r="F80" s="262" t="str">
        <f>+IFERROR(VLOOKUP(C80,Hoja1!$A$1:$I$82,3,0),"")</f>
        <v>La entidad analiza periódicamente su caracterización de usuarios o grupos de valor, a fin de actualizarla cuando sea pertinente</v>
      </c>
      <c r="G80" s="69">
        <f>+IFERROR(VLOOKUP(C80,Hoja1!$A$1:$K$82,11,0),"")</f>
        <v>3</v>
      </c>
      <c r="H80" s="71">
        <f>+IFERROR(VLOOKUP(C80,Hoja1!$A$1:$L$82,12,0),"")</f>
        <v>3</v>
      </c>
      <c r="I80" s="263" t="str">
        <f t="shared" si="1"/>
        <v>Se encuentra presente y funciona correctamente, por lo tanto se requiere acciones o actividades  dirigidas a su mantenimiento dentro del marco de las líneas de defensa.</v>
      </c>
      <c r="J80" s="55">
        <v>66</v>
      </c>
      <c r="K80" s="160">
        <f>+VLOOKUP(C80,Hoja1!$A$1:$M$82,13,0)</f>
        <v>1</v>
      </c>
      <c r="L80" s="347"/>
      <c r="M80" s="259"/>
      <c r="N80" s="72"/>
      <c r="O80" s="72"/>
      <c r="P80" s="72"/>
      <c r="Q80" s="72"/>
      <c r="R80" s="72"/>
      <c r="S80" s="72"/>
      <c r="T80" s="149"/>
      <c r="U80" s="149"/>
      <c r="V80" s="149"/>
      <c r="W80" s="149"/>
      <c r="X80" s="149"/>
      <c r="Y80" s="149"/>
      <c r="Z80" s="149"/>
    </row>
    <row r="81" spans="1:26" ht="99.75" customHeight="1">
      <c r="A81" s="149"/>
      <c r="B81" s="68">
        <f t="shared" si="0"/>
        <v>67</v>
      </c>
      <c r="C81" s="69" t="str">
        <f t="array" ref="C81">+IFERROR(INDEX(Hoja1!$A$2:$A$82,MATCH(J81,Hoja1!$H$2:$H$82,0)),"")</f>
        <v>15.6</v>
      </c>
      <c r="D81" s="70" t="str">
        <f>IFERROR(VLOOKUP(C81,Hoja1!$A$2:$H$82,4,0),"")</f>
        <v>Info y Comunicación</v>
      </c>
      <c r="E81" s="262" t="str">
        <f>+IFERROR(VLOOKUP(C81,Hoja1!$A$1:$J$82,10,0),"")</f>
        <v>Comunicación con el exterior (Se comunica con los grupos de valor y con terceros externos interesados; Facilita líneas de comunicación).</v>
      </c>
      <c r="F81" s="262" t="str">
        <f>+IFERROR(VLOOKUP(C81,Hoja1!$A$1:$I$82,3,0),"")</f>
        <v>La entidad analiza periódicamente los resultados frente a la evaluación de percepción por parte de los usuarios o grupos de valor para la incorporación de las mejoras correspondientes</v>
      </c>
      <c r="G81" s="69">
        <f>+IFERROR(VLOOKUP(C81,Hoja1!$A$1:$K$82,11,0),"")</f>
        <v>3</v>
      </c>
      <c r="H81" s="71">
        <f>+IFERROR(VLOOKUP(C81,Hoja1!$A$1:$L$82,12,0),"")</f>
        <v>3</v>
      </c>
      <c r="I81" s="263" t="str">
        <f t="shared" si="1"/>
        <v>Se encuentra presente y funciona correctamente, por lo tanto se requiere acciones o actividades  dirigidas a su mantenimiento dentro del marco de las líneas de defensa.</v>
      </c>
      <c r="J81" s="55">
        <v>67</v>
      </c>
      <c r="K81" s="160">
        <f>+VLOOKUP(C81,Hoja1!$A$1:$M$82,13,0)</f>
        <v>1</v>
      </c>
      <c r="L81" s="347"/>
      <c r="M81" s="259"/>
      <c r="N81" s="72"/>
      <c r="O81" s="72"/>
      <c r="P81" s="72"/>
      <c r="Q81" s="72"/>
      <c r="R81" s="72"/>
      <c r="S81" s="72"/>
      <c r="T81" s="149"/>
      <c r="U81" s="149"/>
      <c r="V81" s="149"/>
      <c r="W81" s="149"/>
      <c r="X81" s="149"/>
      <c r="Y81" s="149"/>
      <c r="Z81" s="149"/>
    </row>
    <row r="82" spans="1:26" ht="99.75" customHeight="1">
      <c r="A82" s="149"/>
      <c r="B82" s="68">
        <f t="shared" si="0"/>
        <v>68</v>
      </c>
      <c r="C82" s="69" t="str">
        <f t="array" ref="C82">+IFERROR(INDEX(Hoja1!$A$2:$A$82,MATCH(J82,Hoja1!$H$2:$H$82,0)),"")</f>
        <v xml:space="preserve">17.5 </v>
      </c>
      <c r="D82" s="70" t="str">
        <f>IFERROR(VLOOKUP(C82,Hoja1!$A$2:$H$82,4,0),"")</f>
        <v>Monitoreo - Supervisión</v>
      </c>
      <c r="E82" s="262" t="str">
        <f>+IFERROR(VLOOKUP(C82,Hoja1!$A$1:$J$82,10,0),"")</f>
        <v>Evaluación y comunicación de deficiencias oportunamente (Evalúa los resultados, Comunica las deficiencias y Monitorea las medidas correctivas).</v>
      </c>
      <c r="F82" s="262" t="str">
        <f>+IFERROR(VLOOKUP(C82,Hoja1!$A$1:$I$82,3,0),"")</f>
        <v>Los procesos y/o servicios tercerizados, son evaluados acorde con su nivel de riesgos</v>
      </c>
      <c r="G82" s="69">
        <f>+IFERROR(VLOOKUP(C82,Hoja1!$A$1:$K$82,11,0),"")</f>
        <v>3</v>
      </c>
      <c r="H82" s="71">
        <f>+IFERROR(VLOOKUP(C82,Hoja1!$A$1:$L$82,12,0),"")</f>
        <v>2</v>
      </c>
      <c r="I82" s="263" t="str">
        <f t="shared" si="1"/>
        <v>Se encuentra presente y funcionando, pero requiere acciones dirigidas a fortalecer  o mejorar su diseño y/o ejecución.</v>
      </c>
      <c r="J82" s="55">
        <v>68</v>
      </c>
      <c r="K82" s="160">
        <f>+VLOOKUP(C82,Hoja1!$A$1:$M$82,13,0)</f>
        <v>0.5</v>
      </c>
      <c r="L82" s="629">
        <f>+AVERAGE(K82:K95)</f>
        <v>0.9642857142857143</v>
      </c>
      <c r="M82" s="274" t="s">
        <v>859</v>
      </c>
      <c r="N82" s="72"/>
      <c r="O82" s="72"/>
      <c r="P82" s="72"/>
      <c r="Q82" s="72"/>
      <c r="R82" s="72"/>
      <c r="S82" s="72"/>
      <c r="T82" s="149"/>
      <c r="U82" s="149"/>
      <c r="V82" s="149"/>
      <c r="W82" s="149"/>
      <c r="X82" s="149"/>
      <c r="Y82" s="149"/>
      <c r="Z82" s="149"/>
    </row>
    <row r="83" spans="1:26" ht="99.75" customHeight="1">
      <c r="A83" s="149"/>
      <c r="B83" s="68">
        <f t="shared" si="0"/>
        <v>69</v>
      </c>
      <c r="C83" s="69" t="str">
        <f t="array" ref="C83">+IFERROR(INDEX(Hoja1!$A$2:$A$82,MATCH(J83,Hoja1!$H$2:$H$82,0)),"")</f>
        <v>16.1</v>
      </c>
      <c r="D83" s="70" t="str">
        <f>IFERROR(VLOOKUP(C83,Hoja1!$A$2:$H$82,4,0),"")</f>
        <v>Monitoreo - Supervisión</v>
      </c>
      <c r="E83" s="262" t="str">
        <f>+IFERROR(VLOOKUP(C83,Hoja1!$A$1:$J$82,10,0),"")</f>
        <v>Evaluaciones continuas y/o separadas (autoevaluación, auditorías) para determinar si los componentes del Sistema de Control Interno están presentes y funcionando. Comunicación con el exterior (Se comunica con los grupos de valor y con terceros externos interesados; Facilita líneas de comunicación).</v>
      </c>
      <c r="F83" s="262" t="str">
        <f>+IFERROR(VLOOKUP(C83,Hoja1!$A$1:$I$82,3,0),"")</f>
        <v>El comité Institucional de Coordinación de Control Interno aprueba anualmente el Plan Anual de Auditoría presentado por parte del Jefe de Control Interno o quien haga sus veces y hace el correspondiente seguimiento a sus ejecución</v>
      </c>
      <c r="G83" s="69">
        <f>+IFERROR(VLOOKUP(C83,Hoja1!$A$1:$K$82,11,0),"")</f>
        <v>3</v>
      </c>
      <c r="H83" s="71">
        <f>+IFERROR(VLOOKUP(C83,Hoja1!$A$1:$L$82,12,0),"")</f>
        <v>3</v>
      </c>
      <c r="I83" s="263" t="str">
        <f t="shared" si="1"/>
        <v>Se encuentra presente y funciona correctamente, por lo tanto se requiere acciones o actividades  dirigidas a su mantenimiento dentro del marco de las líneas de defensa.</v>
      </c>
      <c r="J83" s="55">
        <v>69</v>
      </c>
      <c r="K83" s="160">
        <f>+VLOOKUP(C83,Hoja1!$A$1:$M$82,13,0)</f>
        <v>1</v>
      </c>
      <c r="L83" s="347"/>
      <c r="M83" s="271"/>
      <c r="N83" s="72"/>
      <c r="O83" s="72"/>
      <c r="P83" s="72"/>
      <c r="Q83" s="72"/>
      <c r="R83" s="72"/>
      <c r="S83" s="72"/>
      <c r="T83" s="149"/>
      <c r="U83" s="149"/>
      <c r="V83" s="149"/>
      <c r="W83" s="149"/>
      <c r="X83" s="149"/>
      <c r="Y83" s="149"/>
      <c r="Z83" s="149"/>
    </row>
    <row r="84" spans="1:26" ht="99.75" customHeight="1">
      <c r="A84" s="149"/>
      <c r="B84" s="73">
        <f t="shared" si="0"/>
        <v>70</v>
      </c>
      <c r="C84" s="69" t="str">
        <f t="array" ref="C84">+IFERROR(INDEX(Hoja1!$A$2:$A$82,MATCH(J84,Hoja1!$H$2:$H$82,0)),"")</f>
        <v>16.2</v>
      </c>
      <c r="D84" s="70" t="str">
        <f>IFERROR(VLOOKUP(C84,Hoja1!$A$2:$H$82,4,0),"")</f>
        <v>Monitoreo - Supervisión</v>
      </c>
      <c r="E84" s="262" t="str">
        <f>+IFERROR(VLOOKUP(C84,Hoja1!$A$1:$J$82,10,0),"")</f>
        <v>Evaluaciones continuas y/o separadas (autoevaluación, auditorías) para determinar si los componentes del Sistema de Control Interno están presentes y funcionando. Comunicación con el exterior (Se comunica con los grupos de valor y con terceros externos interesados; Facilita líneas de comunicación).</v>
      </c>
      <c r="F84" s="262" t="str">
        <f>+IFERROR(VLOOKUP(C84,Hoja1!$A$1:$I$82,3,0),"")</f>
        <v xml:space="preserve"> La Alta Dirección periódicamente evalúa los resultados de las evaluaciones (continuas e independientes)  para concluir acerca de la efectividad del Sistema de Control Intern</v>
      </c>
      <c r="G84" s="69">
        <f>+IFERROR(VLOOKUP(C84,Hoja1!$A$1:$K$82,11,0),"")</f>
        <v>3</v>
      </c>
      <c r="H84" s="71">
        <f>+IFERROR(VLOOKUP(C84,Hoja1!$A$1:$L$82,12,0),"")</f>
        <v>3</v>
      </c>
      <c r="I84" s="263" t="str">
        <f t="shared" si="1"/>
        <v>Se encuentra presente y funciona correctamente, por lo tanto se requiere acciones o actividades  dirigidas a su mantenimiento dentro del marco de las líneas de defensa.</v>
      </c>
      <c r="J84" s="55">
        <v>70</v>
      </c>
      <c r="K84" s="160">
        <f>+VLOOKUP(C84,Hoja1!$A$1:$M$82,13,0)</f>
        <v>1</v>
      </c>
      <c r="L84" s="347"/>
      <c r="M84" s="259"/>
      <c r="N84" s="72"/>
      <c r="O84" s="72"/>
      <c r="P84" s="72"/>
      <c r="Q84" s="72"/>
      <c r="R84" s="72"/>
      <c r="S84" s="72"/>
      <c r="T84" s="149"/>
      <c r="U84" s="149"/>
      <c r="V84" s="149"/>
      <c r="W84" s="149"/>
      <c r="X84" s="149"/>
      <c r="Y84" s="149"/>
      <c r="Z84" s="149"/>
    </row>
    <row r="85" spans="1:26" ht="99.75" customHeight="1">
      <c r="A85" s="149"/>
      <c r="B85" s="68">
        <f t="shared" si="0"/>
        <v>71</v>
      </c>
      <c r="C85" s="69" t="str">
        <f t="array" ref="C85">+IFERROR(INDEX(Hoja1!$A$2:$A$82,MATCH(J85,Hoja1!$H$2:$H$82,0)),"")</f>
        <v>16.3</v>
      </c>
      <c r="D85" s="70" t="str">
        <f>IFERROR(VLOOKUP(C85,Hoja1!$A$2:$H$82,4,0),"")</f>
        <v>Monitoreo - Supervisión</v>
      </c>
      <c r="E85" s="262" t="str">
        <f>+IFERROR(VLOOKUP(C85,Hoja1!$A$1:$J$82,10,0),"")</f>
        <v>Evaluaciones continuas y/o separadas (autoevaluación, auditorías) para determinar si los componentes del Sistema de Control Interno están presentes y funcionando. Comunicación con el exterior (Se comunica con los grupos de valor y con terceros externos interesados; Facilita líneas de comunicación).</v>
      </c>
      <c r="F85" s="262" t="str">
        <f>+IFERROR(VLOOKUP(C85,Hoja1!$A$1:$I$82,3,0),"")</f>
        <v xml:space="preserve"> La Oficina de Control Interno o quien haga sus veces realiza evaluaciones independientes periódicas (con una frecuencia definida con base en el análisis de riesgo), que le permite evaluar el diseño y operación de los controles establecidos y definir su efectividad para evitar la materialización de riesgos</v>
      </c>
      <c r="G85" s="69">
        <f>+IFERROR(VLOOKUP(C85,Hoja1!$A$1:$K$82,11,0),"")</f>
        <v>3</v>
      </c>
      <c r="H85" s="71">
        <f>+IFERROR(VLOOKUP(C85,Hoja1!$A$1:$L$82,12,0),"")</f>
        <v>3</v>
      </c>
      <c r="I85" s="263" t="str">
        <f t="shared" si="1"/>
        <v>Se encuentra presente y funciona correctamente, por lo tanto se requiere acciones o actividades  dirigidas a su mantenimiento dentro del marco de las líneas de defensa.</v>
      </c>
      <c r="J85" s="55">
        <v>71</v>
      </c>
      <c r="K85" s="160">
        <f>+VLOOKUP(C85,Hoja1!$A$1:$M$82,13,0)</f>
        <v>1</v>
      </c>
      <c r="L85" s="347"/>
      <c r="M85" s="259"/>
      <c r="N85" s="72"/>
      <c r="O85" s="72"/>
      <c r="P85" s="72"/>
      <c r="Q85" s="72"/>
      <c r="R85" s="72"/>
      <c r="S85" s="72"/>
      <c r="T85" s="149"/>
      <c r="U85" s="149"/>
      <c r="V85" s="149"/>
      <c r="W85" s="149"/>
      <c r="X85" s="149"/>
      <c r="Y85" s="149"/>
      <c r="Z85" s="149"/>
    </row>
    <row r="86" spans="1:26" ht="99.75" customHeight="1">
      <c r="A86" s="149"/>
      <c r="B86" s="73">
        <f t="shared" si="0"/>
        <v>72</v>
      </c>
      <c r="C86" s="69" t="str">
        <f t="array" ref="C86">+IFERROR(INDEX(Hoja1!$A$2:$A$82,MATCH(J86,Hoja1!$H$2:$H$82,0)),"")</f>
        <v>16.4</v>
      </c>
      <c r="D86" s="70" t="str">
        <f>IFERROR(VLOOKUP(C86,Hoja1!$A$2:$H$82,4,0),"")</f>
        <v>Monitoreo - Supervisión</v>
      </c>
      <c r="E86" s="262" t="str">
        <f>+IFERROR(VLOOKUP(C86,Hoja1!$A$1:$J$82,10,0),"")</f>
        <v>Evaluaciones continuas y/o separadas (autoevaluación, auditorías) para determinar si los componentes del Sistema de Control Interno están presentes y funcionando. Comunicación con el exterior (Se comunica con los grupos de valor y con terceros externos interesados; Facilita líneas de comunicación).</v>
      </c>
      <c r="F86" s="262" t="str">
        <f>+IFERROR(VLOOKUP(C86,Hoja1!$A$1:$I$82,3,0),"")</f>
        <v>Acorde con el Esquema de Líneas de Defensa se han implementado procedimientos de monitoreo continuo como parte de las actividades de la 2a línea de defensa, a fin de contar con información clave para la toma de decisiones</v>
      </c>
      <c r="G86" s="69">
        <f>+IFERROR(VLOOKUP(C86,Hoja1!$A$1:$K$82,11,0),"")</f>
        <v>3</v>
      </c>
      <c r="H86" s="71">
        <f>+IFERROR(VLOOKUP(C86,Hoja1!$A$1:$L$82,12,0),"")</f>
        <v>3</v>
      </c>
      <c r="I86" s="263" t="str">
        <f t="shared" si="1"/>
        <v>Se encuentra presente y funciona correctamente, por lo tanto se requiere acciones o actividades  dirigidas a su mantenimiento dentro del marco de las líneas de defensa.</v>
      </c>
      <c r="J86" s="55">
        <v>72</v>
      </c>
      <c r="K86" s="160">
        <f>+VLOOKUP(C86,Hoja1!$A$1:$M$82,13,0)</f>
        <v>1</v>
      </c>
      <c r="L86" s="347"/>
      <c r="M86" s="259"/>
      <c r="N86" s="72"/>
      <c r="O86" s="72"/>
      <c r="P86" s="72"/>
      <c r="Q86" s="72"/>
      <c r="R86" s="72"/>
      <c r="S86" s="72"/>
      <c r="T86" s="149"/>
      <c r="U86" s="149"/>
      <c r="V86" s="149"/>
      <c r="W86" s="149"/>
      <c r="X86" s="149"/>
      <c r="Y86" s="149"/>
      <c r="Z86" s="149"/>
    </row>
    <row r="87" spans="1:26" ht="99.75" customHeight="1">
      <c r="A87" s="149"/>
      <c r="B87" s="68">
        <f t="shared" si="0"/>
        <v>73</v>
      </c>
      <c r="C87" s="69" t="str">
        <f t="array" ref="C87">+IFERROR(INDEX(Hoja1!$A$2:$A$82,MATCH(J87,Hoja1!$H$2:$H$82,0)),"")</f>
        <v>16.5</v>
      </c>
      <c r="D87" s="70" t="str">
        <f>IFERROR(VLOOKUP(C87,Hoja1!$A$2:$H$82,4,0),"")</f>
        <v>Monitoreo - Supervisión</v>
      </c>
      <c r="E87" s="262" t="str">
        <f>+IFERROR(VLOOKUP(C87,Hoja1!$A$1:$J$82,10,0),"")</f>
        <v>Evaluaciones continuas y/o separadas (autoevaluación, auditorías) para determinar si los componentes del Sistema de Control Interno están presentes y funcionando. Comunicación con el exterior (Se comunica con los grupos de valor y con terceros externos interesados; Facilita líneas de comunicación).</v>
      </c>
      <c r="F87" s="262" t="str">
        <f>+IFERROR(VLOOKUP(C87,Hoja1!$A$1:$I$82,3,0),"")</f>
        <v>Frente a las evaluaciones independientes la entidad considera evaluaciones externas de organismos de control, de vigilancia, certificadores, ONG´s y otros que permitan tener una mirada independiente de las operaciones</v>
      </c>
      <c r="G87" s="69">
        <f>+IFERROR(VLOOKUP(C87,Hoja1!$A$1:$K$82,11,0),"")</f>
        <v>3</v>
      </c>
      <c r="H87" s="71">
        <f>+IFERROR(VLOOKUP(C87,Hoja1!$A$1:$L$82,12,0),"")</f>
        <v>3</v>
      </c>
      <c r="I87" s="263" t="str">
        <f t="shared" si="1"/>
        <v>Se encuentra presente y funciona correctamente, por lo tanto se requiere acciones o actividades  dirigidas a su mantenimiento dentro del marco de las líneas de defensa.</v>
      </c>
      <c r="J87" s="55">
        <v>73</v>
      </c>
      <c r="K87" s="160">
        <f>+VLOOKUP(C87,Hoja1!$A$1:$M$82,13,0)</f>
        <v>1</v>
      </c>
      <c r="L87" s="347"/>
      <c r="M87" s="259"/>
      <c r="N87" s="72"/>
      <c r="O87" s="72"/>
      <c r="P87" s="72"/>
      <c r="Q87" s="72"/>
      <c r="R87" s="72"/>
      <c r="S87" s="72"/>
      <c r="T87" s="149"/>
      <c r="U87" s="149"/>
      <c r="V87" s="149"/>
      <c r="W87" s="149"/>
      <c r="X87" s="149"/>
      <c r="Y87" s="149"/>
      <c r="Z87" s="149"/>
    </row>
    <row r="88" spans="1:26" ht="99.75" customHeight="1">
      <c r="A88" s="149"/>
      <c r="B88" s="68">
        <f t="shared" si="0"/>
        <v>74</v>
      </c>
      <c r="C88" s="69" t="str">
        <f t="array" ref="C88">+IFERROR(INDEX(Hoja1!$A$2:$A$82,MATCH(J88,Hoja1!$H$2:$H$82,0)),"")</f>
        <v xml:space="preserve">17.1 </v>
      </c>
      <c r="D88" s="70" t="str">
        <f>IFERROR(VLOOKUP(C88,Hoja1!$A$2:$H$82,4,0),"")</f>
        <v>Monitoreo - Supervisión</v>
      </c>
      <c r="E88" s="262" t="str">
        <f>+IFERROR(VLOOKUP(C88,Hoja1!$A$1:$J$82,10,0),"")</f>
        <v>Evaluación y comunicación de deficiencias oportunamente (Evalúa los resultados, Comunica las deficiencias y Monitorea las medidas correctivas).</v>
      </c>
      <c r="F88" s="262" t="str">
        <f>+IFERROR(VLOOKUP(C88,Hoja1!$A$1:$I$82,3,0),"")</f>
        <v>A partir de la información de las evaluaciones independientes, se evalúan para determinar su efecto en el Sistema de Control Interno de la entidad y su impacto en el logro de los objetivos, a fin de determinar cursos de acción para su mejora</v>
      </c>
      <c r="G88" s="69">
        <f>+IFERROR(VLOOKUP(C88,Hoja1!$A$1:$K$82,11,0),"")</f>
        <v>3</v>
      </c>
      <c r="H88" s="71">
        <f>+IFERROR(VLOOKUP(C88,Hoja1!$A$1:$L$82,12,0),"")</f>
        <v>3</v>
      </c>
      <c r="I88" s="263" t="str">
        <f t="shared" si="1"/>
        <v>Se encuentra presente y funciona correctamente, por lo tanto se requiere acciones o actividades  dirigidas a su mantenimiento dentro del marco de las líneas de defensa.</v>
      </c>
      <c r="J88" s="55">
        <v>74</v>
      </c>
      <c r="K88" s="160">
        <f>+VLOOKUP(C88,Hoja1!$A$1:$M$82,13,0)</f>
        <v>1</v>
      </c>
      <c r="L88" s="347"/>
      <c r="M88" s="259"/>
      <c r="N88" s="72"/>
      <c r="O88" s="72"/>
      <c r="P88" s="72"/>
      <c r="Q88" s="72"/>
      <c r="R88" s="72"/>
      <c r="S88" s="72"/>
      <c r="T88" s="149"/>
      <c r="U88" s="149"/>
      <c r="V88" s="149"/>
      <c r="W88" s="149"/>
      <c r="X88" s="149"/>
      <c r="Y88" s="149"/>
      <c r="Z88" s="149"/>
    </row>
    <row r="89" spans="1:26" ht="99.75" customHeight="1">
      <c r="A89" s="149"/>
      <c r="B89" s="68">
        <f t="shared" si="0"/>
        <v>75</v>
      </c>
      <c r="C89" s="69" t="str">
        <f t="array" ref="C89">+IFERROR(INDEX(Hoja1!$A$2:$A$82,MATCH(J89,Hoja1!$H$2:$H$82,0)),"")</f>
        <v xml:space="preserve">17.2 </v>
      </c>
      <c r="D89" s="70" t="str">
        <f>IFERROR(VLOOKUP(C89,Hoja1!$A$2:$H$82,4,0),"")</f>
        <v>Monitoreo - Supervisión</v>
      </c>
      <c r="E89" s="262" t="str">
        <f>+IFERROR(VLOOKUP(C89,Hoja1!$A$1:$J$82,10,0),"")</f>
        <v>Evaluación y comunicación de deficiencias oportunamente (Evalúa los resultados, Comunica las deficiencias y Monitorea las medidas correctivas).</v>
      </c>
      <c r="F89" s="262" t="str">
        <f>+IFERROR(VLOOKUP(C89,Hoja1!$A$1:$I$82,3,0),"")</f>
        <v>Los informes recibidos de entes externos (organismos de control, auditores externos, entidades de vigilancia entre otros) se consolidan y se concluye sobre el impacto en el Sistema de Control Interno, a fin de determinar los cursos de acción</v>
      </c>
      <c r="G89" s="69">
        <f>+IFERROR(VLOOKUP(C89,Hoja1!$A$1:$K$82,11,0),"")</f>
        <v>3</v>
      </c>
      <c r="H89" s="71">
        <f>+IFERROR(VLOOKUP(C89,Hoja1!$A$1:$L$82,12,0),"")</f>
        <v>3</v>
      </c>
      <c r="I89" s="263" t="str">
        <f t="shared" si="1"/>
        <v>Se encuentra presente y funciona correctamente, por lo tanto se requiere acciones o actividades  dirigidas a su mantenimiento dentro del marco de las líneas de defensa.</v>
      </c>
      <c r="J89" s="55">
        <v>75</v>
      </c>
      <c r="K89" s="160">
        <f>+VLOOKUP(C89,Hoja1!$A$1:$M$82,13,0)</f>
        <v>1</v>
      </c>
      <c r="L89" s="347"/>
      <c r="M89" s="259"/>
      <c r="N89" s="72"/>
      <c r="O89" s="72"/>
      <c r="P89" s="72"/>
      <c r="Q89" s="72"/>
      <c r="R89" s="72"/>
      <c r="S89" s="72"/>
      <c r="T89" s="149"/>
      <c r="U89" s="149"/>
      <c r="V89" s="149"/>
      <c r="W89" s="149"/>
      <c r="X89" s="149"/>
      <c r="Y89" s="149"/>
      <c r="Z89" s="149"/>
    </row>
    <row r="90" spans="1:26" ht="99.75" customHeight="1">
      <c r="A90" s="149"/>
      <c r="B90" s="73">
        <f t="shared" si="0"/>
        <v>76</v>
      </c>
      <c r="C90" s="69" t="str">
        <f t="array" ref="C90">+IFERROR(INDEX(Hoja1!$A$2:$A$82,MATCH(J90,Hoja1!$H$2:$H$82,0)),"")</f>
        <v xml:space="preserve">17.3 </v>
      </c>
      <c r="D90" s="70" t="str">
        <f>IFERROR(VLOOKUP(C90,Hoja1!$A$2:$H$82,4,0),"")</f>
        <v>Monitoreo - Supervisión</v>
      </c>
      <c r="E90" s="262" t="str">
        <f>+IFERROR(VLOOKUP(C90,Hoja1!$A$1:$J$82,10,0),"")</f>
        <v>Evaluación y comunicación de deficiencias oportunamente (Evalúa los resultados, Comunica las deficiencias y Monitorea las medidas correctivas).</v>
      </c>
      <c r="F90" s="262" t="str">
        <f>+IFERROR(VLOOKUP(C90,Hoja1!$A$1:$I$82,3,0),"")</f>
        <v>La entidad cuenta con políticas donde se establezca a quién reportar las deficiencias de control interno como resultado del monitoreo continuo</v>
      </c>
      <c r="G90" s="69">
        <f>+IFERROR(VLOOKUP(C90,Hoja1!$A$1:$K$82,11,0),"")</f>
        <v>3</v>
      </c>
      <c r="H90" s="71">
        <f>+IFERROR(VLOOKUP(C90,Hoja1!$A$1:$L$82,12,0),"")</f>
        <v>3</v>
      </c>
      <c r="I90" s="263" t="str">
        <f t="shared" si="1"/>
        <v>Se encuentra presente y funciona correctamente, por lo tanto se requiere acciones o actividades  dirigidas a su mantenimiento dentro del marco de las líneas de defensa.</v>
      </c>
      <c r="J90" s="55">
        <v>76</v>
      </c>
      <c r="K90" s="160">
        <f>+VLOOKUP(C90,Hoja1!$A$1:$M$82,13,0)</f>
        <v>1</v>
      </c>
      <c r="L90" s="347"/>
      <c r="M90" s="259"/>
      <c r="N90" s="72"/>
      <c r="O90" s="72"/>
      <c r="P90" s="72"/>
      <c r="Q90" s="72"/>
      <c r="R90" s="72"/>
      <c r="S90" s="72"/>
      <c r="T90" s="149"/>
      <c r="U90" s="149"/>
      <c r="V90" s="149"/>
      <c r="W90" s="149"/>
      <c r="X90" s="149"/>
      <c r="Y90" s="149"/>
      <c r="Z90" s="149"/>
    </row>
    <row r="91" spans="1:26" ht="99.75" customHeight="1">
      <c r="A91" s="149"/>
      <c r="B91" s="68">
        <f t="shared" si="0"/>
        <v>77</v>
      </c>
      <c r="C91" s="69" t="str">
        <f t="array" ref="C91">+IFERROR(INDEX(Hoja1!$A$2:$A$82,MATCH(J91,Hoja1!$H$2:$H$82,0)),"")</f>
        <v xml:space="preserve">17.4 </v>
      </c>
      <c r="D91" s="70" t="str">
        <f>IFERROR(VLOOKUP(C91,Hoja1!$A$2:$H$82,4,0),"")</f>
        <v>Monitoreo - Supervisión</v>
      </c>
      <c r="E91" s="262" t="str">
        <f>+IFERROR(VLOOKUP(C91,Hoja1!$A$1:$J$82,10,0),"")</f>
        <v>Evaluación y comunicación de deficiencias oportunamente (Evalúa los resultados, Comunica las deficiencias y Monitorea las medidas correctivas).</v>
      </c>
      <c r="F91" s="262" t="str">
        <f>+IFERROR(VLOOKUP(C91,Hoja1!$A$1:$I$82,3,0),"")</f>
        <v>La Alta Dirección hace seguimiento a las acciones correctivas relacionadas con las deficiencias comunicadas sobre el Sistema de Control Interno y si se han cumplido en el tiempo establecido</v>
      </c>
      <c r="G91" s="69">
        <f>+IFERROR(VLOOKUP(C91,Hoja1!$A$1:$K$82,11,0),"")</f>
        <v>3</v>
      </c>
      <c r="H91" s="71">
        <f>+IFERROR(VLOOKUP(C91,Hoja1!$A$1:$L$82,12,0),"")</f>
        <v>3</v>
      </c>
      <c r="I91" s="263" t="str">
        <f t="shared" si="1"/>
        <v>Se encuentra presente y funciona correctamente, por lo tanto se requiere acciones o actividades  dirigidas a su mantenimiento dentro del marco de las líneas de defensa.</v>
      </c>
      <c r="J91" s="55">
        <v>77</v>
      </c>
      <c r="K91" s="74">
        <f>+VLOOKUP(C91,Hoja1!$A$1:$M$82,13,0)</f>
        <v>1</v>
      </c>
      <c r="L91" s="347"/>
      <c r="M91" s="259"/>
      <c r="N91" s="72"/>
      <c r="O91" s="72"/>
      <c r="P91" s="72"/>
      <c r="Q91" s="72"/>
      <c r="R91" s="72"/>
      <c r="S91" s="72"/>
      <c r="T91" s="149"/>
      <c r="U91" s="149"/>
      <c r="V91" s="149"/>
      <c r="W91" s="149"/>
      <c r="X91" s="149"/>
      <c r="Y91" s="149"/>
      <c r="Z91" s="149"/>
    </row>
    <row r="92" spans="1:26" ht="99.75" customHeight="1">
      <c r="A92" s="149"/>
      <c r="B92" s="73">
        <f t="shared" si="0"/>
        <v>78</v>
      </c>
      <c r="C92" s="69" t="str">
        <f t="array" ref="C92">+IFERROR(INDEX(Hoja1!$A$2:$A$82,MATCH(J92,Hoja1!$H$2:$H$82,0)),"")</f>
        <v xml:space="preserve">17.6 </v>
      </c>
      <c r="D92" s="70" t="str">
        <f>IFERROR(VLOOKUP(C92,Hoja1!$A$2:$H$82,4,0),"")</f>
        <v>Monitoreo - Supervisión</v>
      </c>
      <c r="E92" s="262" t="str">
        <f>+IFERROR(VLOOKUP(C92,Hoja1!$A$1:$J$82,10,0),"")</f>
        <v>Evaluación y comunicación de deficiencias oportunamente (Evalúa los resultados, Comunica las deficiencias y Monitorea las medidas correctivas).</v>
      </c>
      <c r="F92" s="262" t="str">
        <f>+IFERROR(VLOOKUP(C92,Hoja1!$A$1:$I$82,3,0),"")</f>
        <v>Se evalúa la información suministrada por los usuarios (Sistema PQRD), así como de otras partes interesadas para la mejora del  Sistema de Control Interno de la Entidad</v>
      </c>
      <c r="G92" s="69">
        <f>+IFERROR(VLOOKUP(C92,Hoja1!$A$1:$K$82,11,0),"")</f>
        <v>3</v>
      </c>
      <c r="H92" s="71">
        <f>+IFERROR(VLOOKUP(C92,Hoja1!$A$1:$L$82,12,0),"")</f>
        <v>3</v>
      </c>
      <c r="I92" s="263" t="str">
        <f t="shared" si="1"/>
        <v>Se encuentra presente y funciona correctamente, por lo tanto se requiere acciones o actividades  dirigidas a su mantenimiento dentro del marco de las líneas de defensa.</v>
      </c>
      <c r="J92" s="55">
        <v>78</v>
      </c>
      <c r="K92" s="74">
        <f>+VLOOKUP(C92,Hoja1!$A$1:$M$82,13,0)</f>
        <v>1</v>
      </c>
      <c r="L92" s="347"/>
      <c r="M92" s="259"/>
      <c r="N92" s="72"/>
      <c r="O92" s="72"/>
      <c r="P92" s="72"/>
      <c r="Q92" s="72"/>
      <c r="R92" s="72"/>
      <c r="S92" s="72"/>
      <c r="T92" s="149"/>
      <c r="U92" s="149"/>
      <c r="V92" s="149"/>
      <c r="W92" s="149"/>
      <c r="X92" s="149"/>
      <c r="Y92" s="149"/>
      <c r="Z92" s="149"/>
    </row>
    <row r="93" spans="1:26" ht="99.75" customHeight="1">
      <c r="A93" s="149"/>
      <c r="B93" s="68">
        <f t="shared" si="0"/>
        <v>79</v>
      </c>
      <c r="C93" s="69" t="str">
        <f t="array" ref="C93">+IFERROR(INDEX(Hoja1!$A$2:$A$82,MATCH(J93,Hoja1!$H$2:$H$82,0)),"")</f>
        <v xml:space="preserve">17.7 </v>
      </c>
      <c r="D93" s="70" t="str">
        <f>IFERROR(VLOOKUP(C93,Hoja1!$A$2:$H$82,4,0),"")</f>
        <v>Monitoreo - Supervisión</v>
      </c>
      <c r="E93" s="262" t="str">
        <f>+IFERROR(VLOOKUP(C93,Hoja1!$A$1:$J$82,10,0),"")</f>
        <v>Evaluación y comunicación de deficiencias oportunamente (Evalúa los resultados, Comunica las deficiencias y Monitorea las medidas correctivas).</v>
      </c>
      <c r="F93" s="262" t="str">
        <f>+IFERROR(VLOOKUP(C93,Hoja1!$A$1:$I$82,3,0),"")</f>
        <v>Verificación del avance y cumplimiento de las acciones incluidas en los planes de mejoramiento producto de las autoevaluaciones. (2ª Línea).</v>
      </c>
      <c r="G93" s="69">
        <f>+IFERROR(VLOOKUP(C93,Hoja1!$A$1:$K$82,11,0),"")</f>
        <v>3</v>
      </c>
      <c r="H93" s="71">
        <f>+IFERROR(VLOOKUP(C93,Hoja1!$A$1:$L$82,12,0),"")</f>
        <v>3</v>
      </c>
      <c r="I93" s="263" t="str">
        <f t="shared" si="1"/>
        <v>Se encuentra presente y funciona correctamente, por lo tanto se requiere acciones o actividades  dirigidas a su mantenimiento dentro del marco de las líneas de defensa.</v>
      </c>
      <c r="J93" s="55">
        <v>79</v>
      </c>
      <c r="K93" s="74">
        <f>+VLOOKUP(C93,Hoja1!$A$1:$M$82,13,0)</f>
        <v>1</v>
      </c>
      <c r="L93" s="347"/>
      <c r="M93" s="259"/>
      <c r="N93" s="72"/>
      <c r="O93" s="72"/>
      <c r="P93" s="72"/>
      <c r="Q93" s="72"/>
      <c r="R93" s="72"/>
      <c r="S93" s="72"/>
      <c r="T93" s="149"/>
      <c r="U93" s="149"/>
      <c r="V93" s="149"/>
      <c r="W93" s="149"/>
      <c r="X93" s="149"/>
      <c r="Y93" s="149"/>
      <c r="Z93" s="149"/>
    </row>
    <row r="94" spans="1:26" ht="99.75" customHeight="1">
      <c r="A94" s="149"/>
      <c r="B94" s="68">
        <f t="shared" si="0"/>
        <v>80</v>
      </c>
      <c r="C94" s="69" t="str">
        <f t="array" ref="C94">+IFERROR(INDEX(Hoja1!$A$2:$A$82,MATCH(J94,Hoja1!$H$2:$H$82,0)),"")</f>
        <v xml:space="preserve">17.8 </v>
      </c>
      <c r="D94" s="70" t="str">
        <f>IFERROR(VLOOKUP(C94,Hoja1!$A$2:$H$82,4,0),"")</f>
        <v>Monitoreo - Supervisión</v>
      </c>
      <c r="E94" s="262" t="str">
        <f>+IFERROR(VLOOKUP(C94,Hoja1!$A$1:$J$82,10,0),"")</f>
        <v>Evaluación y comunicación de deficiencias oportunamente (Evalúa los resultados, Comunica las deficiencias y Monitorea las medidas correctivas).</v>
      </c>
      <c r="F94" s="262" t="str">
        <f>+IFERROR(VLOOKUP(C94,Hoja1!$A$1:$I$82,3,0),"")</f>
        <v>Evaluación de la efectividad de las acciones incluidas en los Planes de mejoramiento producto de las auditorías internas y de entes externos. (3ª Línea</v>
      </c>
      <c r="G94" s="69">
        <f>+IFERROR(VLOOKUP(C94,Hoja1!$A$1:$K$82,11,0),"")</f>
        <v>3</v>
      </c>
      <c r="H94" s="71">
        <f>+IFERROR(VLOOKUP(C94,Hoja1!$A$1:$L$82,12,0),"")</f>
        <v>3</v>
      </c>
      <c r="I94" s="263" t="str">
        <f t="shared" si="1"/>
        <v>Se encuentra presente y funciona correctamente, por lo tanto se requiere acciones o actividades  dirigidas a su mantenimiento dentro del marco de las líneas de defensa.</v>
      </c>
      <c r="J94" s="55">
        <v>80</v>
      </c>
      <c r="K94" s="74">
        <f>+VLOOKUP(C94,Hoja1!$A$1:$M$82,13,0)</f>
        <v>1</v>
      </c>
      <c r="L94" s="347"/>
      <c r="M94" s="259"/>
      <c r="N94" s="72"/>
      <c r="O94" s="72"/>
      <c r="P94" s="72"/>
      <c r="Q94" s="72"/>
      <c r="R94" s="72"/>
      <c r="S94" s="72"/>
      <c r="T94" s="149"/>
      <c r="U94" s="149"/>
      <c r="V94" s="149"/>
      <c r="W94" s="149"/>
      <c r="X94" s="149"/>
      <c r="Y94" s="149"/>
      <c r="Z94" s="149"/>
    </row>
    <row r="95" spans="1:26" ht="99.75" customHeight="1">
      <c r="A95" s="149"/>
      <c r="B95" s="68">
        <f t="shared" si="0"/>
        <v>81</v>
      </c>
      <c r="C95" s="69" t="str">
        <f t="array" ref="C95">+IFERROR(INDEX(Hoja1!$A$2:$A$82,MATCH(J95,Hoja1!$H$2:$H$82,0)),"")</f>
        <v xml:space="preserve">17.9 </v>
      </c>
      <c r="D95" s="70" t="str">
        <f>IFERROR(VLOOKUP(C95,Hoja1!$A$2:$H$82,4,0),"")</f>
        <v>Monitoreo - Supervisión</v>
      </c>
      <c r="E95" s="262" t="str">
        <f>+IFERROR(VLOOKUP(C95,Hoja1!$A$1:$J$82,10,0),"")</f>
        <v>Evaluación y comunicación de deficiencias oportunamente (Evalúa los resultados, Comunica las deficiencias y Monitorea las medidas correctivas).</v>
      </c>
      <c r="F95" s="262" t="str">
        <f>+IFERROR(VLOOKUP(C95,Hoja1!$A$1:$I$82,3,0),"")</f>
        <v>Las deficiencias de control interno son reportadas a los responsables de nivel jerárquico superior, para tomar la acciones correspondientes</v>
      </c>
      <c r="G95" s="69">
        <f>+IFERROR(VLOOKUP(C95,Hoja1!$A$1:$K$82,11,0),"")</f>
        <v>3</v>
      </c>
      <c r="H95" s="71">
        <f>+IFERROR(VLOOKUP(C95,Hoja1!$A$1:$L$82,12,0),"")</f>
        <v>3</v>
      </c>
      <c r="I95" s="263" t="str">
        <f t="shared" si="1"/>
        <v>Se encuentra presente y funciona correctamente, por lo tanto se requiere acciones o actividades  dirigidas a su mantenimiento dentro del marco de las líneas de defensa.</v>
      </c>
      <c r="J95" s="55">
        <v>81</v>
      </c>
      <c r="K95" s="74">
        <f>+VLOOKUP(C95,Hoja1!$A$1:$M$82,13,0)</f>
        <v>1</v>
      </c>
      <c r="L95" s="372"/>
      <c r="M95" s="259"/>
      <c r="N95" s="72"/>
      <c r="O95" s="72"/>
      <c r="P95" s="72"/>
      <c r="Q95" s="72"/>
      <c r="R95" s="72"/>
      <c r="S95" s="72"/>
      <c r="T95" s="149"/>
      <c r="U95" s="149"/>
      <c r="V95" s="149"/>
      <c r="W95" s="149"/>
      <c r="X95" s="149"/>
      <c r="Y95" s="149"/>
      <c r="Z95" s="149"/>
    </row>
    <row r="96" spans="1:26" ht="99.75" customHeight="1">
      <c r="A96" s="149"/>
      <c r="B96" s="73">
        <f t="shared" si="0"/>
        <v>82</v>
      </c>
      <c r="C96" s="69" t="str">
        <f t="array" ref="C96">+IFERROR(INDEX(Hoja1!$A$2:$A$82,MATCH(J96,Hoja1!$H$2:$H$82,0)),"")</f>
        <v/>
      </c>
      <c r="D96" s="70" t="str">
        <f>IFERROR(VLOOKUP(C96,Hoja1!$A$2:$H$82,4,0),"")</f>
        <v/>
      </c>
      <c r="E96" s="262" t="str">
        <f>+IFERROR(VLOOKUP(C96,Hoja1!$A$1:$J$82,10,0),"")</f>
        <v/>
      </c>
      <c r="F96" s="262" t="str">
        <f>+IFERROR(VLOOKUP(C96,Hoja1!$A$1:$I$82,3,0),"")</f>
        <v/>
      </c>
      <c r="G96" s="69" t="str">
        <f>+IFERROR(VLOOKUP(C96,Hoja1!$A$1:$K$82,11,0),"")</f>
        <v/>
      </c>
      <c r="H96" s="71" t="str">
        <f>+IFERROR(VLOOKUP(C96,Hoja1!$A$1:$L$82,12,0),"")</f>
        <v/>
      </c>
      <c r="I96" s="264"/>
      <c r="J96" s="55">
        <v>82</v>
      </c>
      <c r="K96" s="75"/>
      <c r="L96" s="72"/>
      <c r="M96" s="260"/>
      <c r="N96" s="72"/>
      <c r="O96" s="72"/>
      <c r="P96" s="72"/>
      <c r="Q96" s="72"/>
      <c r="R96" s="72"/>
      <c r="S96" s="72"/>
      <c r="T96" s="149"/>
      <c r="U96" s="149"/>
      <c r="V96" s="149"/>
      <c r="W96" s="149"/>
      <c r="X96" s="149"/>
      <c r="Y96" s="149"/>
      <c r="Z96" s="149"/>
    </row>
    <row r="97" spans="1:26" ht="99.75" customHeight="1">
      <c r="A97" s="149"/>
      <c r="B97" s="68">
        <f t="shared" si="0"/>
        <v>83</v>
      </c>
      <c r="C97" s="69" t="str">
        <f t="array" ref="C97">+IFERROR(INDEX(Hoja1!$A$2:$A$82,MATCH(J97,Hoja1!$H$2:$H$82,0)),"")</f>
        <v/>
      </c>
      <c r="D97" s="70" t="str">
        <f>IFERROR(VLOOKUP(C97,Hoja1!$A$2:$H$82,4,0),"")</f>
        <v/>
      </c>
      <c r="E97" s="262" t="str">
        <f>+IFERROR(VLOOKUP(C97,Hoja1!$A$1:$J$82,10,0),"")</f>
        <v/>
      </c>
      <c r="F97" s="262" t="str">
        <f>+IFERROR(VLOOKUP(C97,Hoja1!$A$1:$I$82,3,0),"")</f>
        <v/>
      </c>
      <c r="G97" s="69" t="str">
        <f>+IFERROR(VLOOKUP(C97,Hoja1!$A$1:$K$82,11,0),"")</f>
        <v/>
      </c>
      <c r="H97" s="71" t="str">
        <f>+IFERROR(VLOOKUP(C97,Hoja1!$A$1:$L$82,12,0),"")</f>
        <v/>
      </c>
      <c r="I97" s="264"/>
      <c r="J97" s="55">
        <v>83</v>
      </c>
      <c r="K97" s="161"/>
      <c r="L97" s="149"/>
      <c r="M97" s="260"/>
      <c r="N97" s="72"/>
      <c r="O97" s="72"/>
      <c r="P97" s="72"/>
      <c r="Q97" s="72"/>
      <c r="R97" s="72"/>
      <c r="S97" s="72"/>
      <c r="T97" s="149"/>
      <c r="U97" s="149"/>
      <c r="V97" s="149"/>
      <c r="W97" s="149"/>
      <c r="X97" s="149"/>
      <c r="Y97" s="149"/>
      <c r="Z97" s="149"/>
    </row>
    <row r="98" spans="1:26" ht="99.75" customHeight="1">
      <c r="A98" s="149"/>
      <c r="B98" s="73">
        <f t="shared" si="0"/>
        <v>84</v>
      </c>
      <c r="C98" s="69" t="str">
        <f t="array" ref="C98">+IFERROR(INDEX(Hoja1!$A$2:$A$82,MATCH(J98,Hoja1!$H$2:$H$82,0)),"")</f>
        <v/>
      </c>
      <c r="D98" s="70" t="str">
        <f>IFERROR(VLOOKUP(C98,Hoja1!$A$2:$H$82,4,0),"")</f>
        <v/>
      </c>
      <c r="E98" s="262" t="str">
        <f>+IFERROR(VLOOKUP(C98,Hoja1!$A$1:$J$82,10,0),"")</f>
        <v/>
      </c>
      <c r="F98" s="262" t="str">
        <f>+IFERROR(VLOOKUP(C98,Hoja1!$A$1:$I$82,3,0),"")</f>
        <v/>
      </c>
      <c r="G98" s="69" t="str">
        <f>+IFERROR(VLOOKUP(C98,Hoja1!$A$1:$K$82,11,0),"")</f>
        <v/>
      </c>
      <c r="H98" s="71" t="str">
        <f>+IFERROR(VLOOKUP(C98,Hoja1!$A$1:$L$82,12,0),"")</f>
        <v/>
      </c>
      <c r="I98" s="264"/>
      <c r="J98" s="55">
        <v>84</v>
      </c>
      <c r="K98" s="75"/>
      <c r="L98" s="149"/>
      <c r="M98" s="260"/>
      <c r="N98" s="72"/>
      <c r="O98" s="72"/>
      <c r="P98" s="72"/>
      <c r="Q98" s="72"/>
      <c r="R98" s="72"/>
      <c r="S98" s="72"/>
      <c r="T98" s="149"/>
      <c r="U98" s="149"/>
      <c r="V98" s="149"/>
      <c r="W98" s="149"/>
      <c r="X98" s="149"/>
      <c r="Y98" s="149"/>
      <c r="Z98" s="149"/>
    </row>
    <row r="99" spans="1:26" ht="99.75" customHeight="1">
      <c r="A99" s="149"/>
      <c r="B99" s="68">
        <f t="shared" si="0"/>
        <v>85</v>
      </c>
      <c r="C99" s="69" t="str">
        <f t="array" ref="C99">+IFERROR(INDEX(Hoja1!$A$2:$A$82,MATCH(J99,Hoja1!$H$2:$H$82,0)),"")</f>
        <v/>
      </c>
      <c r="D99" s="70" t="str">
        <f>IFERROR(VLOOKUP(C99,Hoja1!$A$2:$H$82,4,0),"")</f>
        <v/>
      </c>
      <c r="E99" s="262" t="str">
        <f>+IFERROR(VLOOKUP(C99,Hoja1!$A$1:$J$82,10,0),"")</f>
        <v/>
      </c>
      <c r="F99" s="262" t="str">
        <f>+IFERROR(VLOOKUP(C99,Hoja1!$A$1:$I$82,3,0),"")</f>
        <v/>
      </c>
      <c r="G99" s="69" t="str">
        <f>+IFERROR(VLOOKUP(C99,Hoja1!$A$1:$K$82,11,0),"")</f>
        <v/>
      </c>
      <c r="H99" s="71" t="str">
        <f>+IFERROR(VLOOKUP(C99,Hoja1!$A$1:$L$82,12,0),"")</f>
        <v/>
      </c>
      <c r="I99" s="264"/>
      <c r="J99" s="55">
        <v>85</v>
      </c>
      <c r="K99" s="75"/>
      <c r="L99" s="149"/>
      <c r="M99" s="260"/>
      <c r="N99" s="72"/>
      <c r="O99" s="72"/>
      <c r="P99" s="72"/>
      <c r="Q99" s="72"/>
      <c r="R99" s="72"/>
      <c r="S99" s="72"/>
      <c r="T99" s="149"/>
      <c r="U99" s="149"/>
      <c r="V99" s="149"/>
      <c r="W99" s="149"/>
      <c r="X99" s="149"/>
      <c r="Y99" s="149"/>
      <c r="Z99" s="149"/>
    </row>
    <row r="100" spans="1:26" ht="99.75" customHeight="1">
      <c r="A100" s="149"/>
      <c r="B100" s="68">
        <f t="shared" si="0"/>
        <v>86</v>
      </c>
      <c r="C100" s="69" t="str">
        <f t="array" ref="C100">+IFERROR(INDEX(Hoja1!$A$2:$A$82,MATCH(J100,Hoja1!$H$2:$H$82,0)),"")</f>
        <v/>
      </c>
      <c r="D100" s="70" t="str">
        <f>IFERROR(VLOOKUP(C100,Hoja1!$A$2:$H$82,4,0),"")</f>
        <v/>
      </c>
      <c r="E100" s="262" t="str">
        <f>+IFERROR(VLOOKUP(C100,Hoja1!$A$1:$J$82,10,0),"")</f>
        <v/>
      </c>
      <c r="F100" s="262" t="str">
        <f>+IFERROR(VLOOKUP(C100,Hoja1!$A$1:$I$82,3,0),"")</f>
        <v/>
      </c>
      <c r="G100" s="69" t="str">
        <f>+IFERROR(VLOOKUP(C100,Hoja1!$A$1:$K$82,11,0),"")</f>
        <v/>
      </c>
      <c r="H100" s="71" t="str">
        <f>+IFERROR(VLOOKUP(C100,Hoja1!$A$1:$L$82,12,0),"")</f>
        <v/>
      </c>
      <c r="I100" s="264"/>
      <c r="J100" s="55">
        <v>86</v>
      </c>
      <c r="K100" s="75"/>
      <c r="L100" s="149"/>
      <c r="M100" s="260"/>
      <c r="N100" s="72"/>
      <c r="O100" s="72"/>
      <c r="P100" s="72"/>
      <c r="Q100" s="72"/>
      <c r="R100" s="72"/>
      <c r="S100" s="72"/>
      <c r="T100" s="149"/>
      <c r="U100" s="149"/>
      <c r="V100" s="149"/>
      <c r="W100" s="149"/>
      <c r="X100" s="149"/>
      <c r="Y100" s="149"/>
      <c r="Z100" s="149"/>
    </row>
    <row r="101" spans="1:26" ht="99.75" customHeight="1">
      <c r="A101" s="149"/>
      <c r="B101" s="68">
        <f t="shared" si="0"/>
        <v>87</v>
      </c>
      <c r="C101" s="69" t="str">
        <f t="array" ref="C101">+IFERROR(INDEX(Hoja1!$A$2:$A$82,MATCH(J101,Hoja1!$H$2:$H$82,0)),"")</f>
        <v/>
      </c>
      <c r="D101" s="70" t="str">
        <f>IFERROR(VLOOKUP(C101,Hoja1!$A$2:$H$82,4,0),"")</f>
        <v/>
      </c>
      <c r="E101" s="262" t="str">
        <f>+IFERROR(VLOOKUP(C101,Hoja1!$A$1:$J$82,10,0),"")</f>
        <v/>
      </c>
      <c r="F101" s="262" t="str">
        <f>+IFERROR(VLOOKUP(C101,Hoja1!$A$1:$I$82,3,0),"")</f>
        <v/>
      </c>
      <c r="G101" s="69" t="str">
        <f>+IFERROR(VLOOKUP(C101,Hoja1!$A$1:$K$82,11,0),"")</f>
        <v/>
      </c>
      <c r="H101" s="71" t="str">
        <f>+IFERROR(VLOOKUP(C101,Hoja1!$A$1:$L$82,12,0),"")</f>
        <v/>
      </c>
      <c r="I101" s="264"/>
      <c r="J101" s="55">
        <v>87</v>
      </c>
      <c r="K101" s="75"/>
      <c r="L101" s="149"/>
      <c r="M101" s="260"/>
      <c r="N101" s="72"/>
      <c r="O101" s="72"/>
      <c r="P101" s="72"/>
      <c r="Q101" s="72"/>
      <c r="R101" s="72"/>
      <c r="S101" s="72"/>
      <c r="T101" s="149"/>
      <c r="U101" s="149"/>
      <c r="V101" s="149"/>
      <c r="W101" s="149"/>
      <c r="X101" s="149"/>
      <c r="Y101" s="149"/>
      <c r="Z101" s="149"/>
    </row>
    <row r="102" spans="1:26" ht="99.75" customHeight="1">
      <c r="A102" s="149"/>
      <c r="B102" s="73">
        <f t="shared" si="0"/>
        <v>88</v>
      </c>
      <c r="C102" s="69" t="str">
        <f t="array" ref="C102">+IFERROR(INDEX(Hoja1!$A$2:$A$82,MATCH(J102,Hoja1!$H$2:$H$82,0)),"")</f>
        <v/>
      </c>
      <c r="D102" s="70" t="str">
        <f>IFERROR(VLOOKUP(C102,Hoja1!$A$2:$H$82,4,0),"")</f>
        <v/>
      </c>
      <c r="E102" s="262" t="str">
        <f>+IFERROR(VLOOKUP(C102,Hoja1!$A$1:$J$82,10,0),"")</f>
        <v/>
      </c>
      <c r="F102" s="262" t="str">
        <f>+IFERROR(VLOOKUP(C102,Hoja1!$A$1:$I$82,3,0),"")</f>
        <v/>
      </c>
      <c r="G102" s="69" t="str">
        <f>+IFERROR(VLOOKUP(C102,Hoja1!$A$1:$K$82,11,0),"")</f>
        <v/>
      </c>
      <c r="H102" s="71" t="str">
        <f>+IFERROR(VLOOKUP(C102,Hoja1!$A$1:$L$82,12,0),"")</f>
        <v/>
      </c>
      <c r="I102" s="264"/>
      <c r="J102" s="55">
        <v>88</v>
      </c>
      <c r="K102" s="75"/>
      <c r="L102" s="149"/>
      <c r="M102" s="260"/>
      <c r="N102" s="72"/>
      <c r="O102" s="72"/>
      <c r="P102" s="72"/>
      <c r="Q102" s="72"/>
      <c r="R102" s="72"/>
      <c r="S102" s="72"/>
      <c r="T102" s="149"/>
      <c r="U102" s="149"/>
      <c r="V102" s="149"/>
      <c r="W102" s="149"/>
      <c r="X102" s="149"/>
      <c r="Y102" s="149"/>
      <c r="Z102" s="149"/>
    </row>
    <row r="103" spans="1:26" ht="99.75" customHeight="1">
      <c r="A103" s="149"/>
      <c r="B103" s="68">
        <f t="shared" si="0"/>
        <v>89</v>
      </c>
      <c r="C103" s="69" t="str">
        <f t="array" ref="C103">+IFERROR(INDEX(Hoja1!$A$2:$A$82,MATCH(J103,Hoja1!$H$2:$H$82,0)),"")</f>
        <v/>
      </c>
      <c r="D103" s="70" t="str">
        <f>IFERROR(VLOOKUP(C103,Hoja1!$A$2:$H$82,4,0),"")</f>
        <v/>
      </c>
      <c r="E103" s="262" t="str">
        <f>+IFERROR(VLOOKUP(C103,Hoja1!$A$1:$J$82,10,0),"")</f>
        <v/>
      </c>
      <c r="F103" s="262" t="str">
        <f>+IFERROR(VLOOKUP(C103,Hoja1!$A$1:$I$82,3,0),"")</f>
        <v/>
      </c>
      <c r="G103" s="69" t="str">
        <f>+IFERROR(VLOOKUP(C103,Hoja1!$A$1:$K$82,11,0),"")</f>
        <v/>
      </c>
      <c r="H103" s="71" t="str">
        <f>+IFERROR(VLOOKUP(C103,Hoja1!$A$1:$L$82,12,0),"")</f>
        <v/>
      </c>
      <c r="I103" s="264"/>
      <c r="J103" s="55">
        <v>89</v>
      </c>
      <c r="K103" s="75"/>
      <c r="L103" s="149"/>
      <c r="M103" s="260"/>
      <c r="N103" s="72"/>
      <c r="O103" s="72"/>
      <c r="P103" s="72"/>
      <c r="Q103" s="72"/>
      <c r="R103" s="72"/>
      <c r="S103" s="72"/>
      <c r="T103" s="149"/>
      <c r="U103" s="149"/>
      <c r="V103" s="149"/>
      <c r="W103" s="149"/>
      <c r="X103" s="149"/>
      <c r="Y103" s="149"/>
      <c r="Z103" s="149"/>
    </row>
    <row r="104" spans="1:26" ht="99.75" customHeight="1">
      <c r="A104" s="149"/>
      <c r="B104" s="73">
        <f t="shared" si="0"/>
        <v>90</v>
      </c>
      <c r="C104" s="69" t="str">
        <f t="array" ref="C104">+IFERROR(INDEX(Hoja1!$A$2:$A$82,MATCH(J104,Hoja1!$H$2:$H$82,0)),"")</f>
        <v/>
      </c>
      <c r="D104" s="70" t="str">
        <f>IFERROR(VLOOKUP(C104,Hoja1!$A$2:$H$82,4,0),"")</f>
        <v/>
      </c>
      <c r="E104" s="262" t="str">
        <f>+IFERROR(VLOOKUP(C104,Hoja1!$A$1:$J$82,10,0),"")</f>
        <v/>
      </c>
      <c r="F104" s="262" t="str">
        <f>+IFERROR(VLOOKUP(C104,Hoja1!$A$1:$I$82,3,0),"")</f>
        <v/>
      </c>
      <c r="G104" s="69" t="str">
        <f>+IFERROR(VLOOKUP(C104,Hoja1!$A$1:$K$82,11,0),"")</f>
        <v/>
      </c>
      <c r="H104" s="71" t="str">
        <f>+IFERROR(VLOOKUP(C104,Hoja1!$A$1:$L$82,12,0),"")</f>
        <v/>
      </c>
      <c r="I104" s="264"/>
      <c r="J104" s="55">
        <v>90</v>
      </c>
      <c r="K104" s="75"/>
      <c r="L104" s="149"/>
      <c r="M104" s="260"/>
      <c r="N104" s="72"/>
      <c r="O104" s="72"/>
      <c r="P104" s="72"/>
      <c r="Q104" s="72"/>
      <c r="R104" s="72"/>
      <c r="S104" s="72"/>
      <c r="T104" s="149"/>
      <c r="U104" s="149"/>
      <c r="V104" s="149"/>
      <c r="W104" s="149"/>
      <c r="X104" s="149"/>
      <c r="Y104" s="149"/>
      <c r="Z104" s="149"/>
    </row>
    <row r="105" spans="1:26" ht="99.75" customHeight="1">
      <c r="A105" s="149"/>
      <c r="B105" s="68">
        <f t="shared" si="0"/>
        <v>91</v>
      </c>
      <c r="C105" s="69" t="str">
        <f t="array" ref="C105">+IFERROR(INDEX(Hoja1!$A$2:$A$82,MATCH(J105,Hoja1!$H$2:$H$82,0)),"")</f>
        <v/>
      </c>
      <c r="D105" s="70" t="str">
        <f>IFERROR(VLOOKUP(C105,Hoja1!$A$2:$H$82,4,0),"")</f>
        <v/>
      </c>
      <c r="E105" s="262" t="str">
        <f>+IFERROR(VLOOKUP(C105,Hoja1!$A$1:$J$82,10,0),"")</f>
        <v/>
      </c>
      <c r="F105" s="262" t="str">
        <f>+IFERROR(VLOOKUP(C105,Hoja1!$A$1:$I$82,3,0),"")</f>
        <v/>
      </c>
      <c r="G105" s="69" t="str">
        <f>+IFERROR(VLOOKUP(C105,Hoja1!$A$1:$K$82,11,0),"")</f>
        <v/>
      </c>
      <c r="H105" s="71" t="str">
        <f>+IFERROR(VLOOKUP(C105,Hoja1!$A$1:$L$82,12,0),"")</f>
        <v/>
      </c>
      <c r="I105" s="264"/>
      <c r="J105" s="55">
        <v>91</v>
      </c>
      <c r="K105" s="75"/>
      <c r="L105" s="149"/>
      <c r="M105" s="260"/>
      <c r="N105" s="72"/>
      <c r="O105" s="72"/>
      <c r="P105" s="72"/>
      <c r="Q105" s="72"/>
      <c r="R105" s="72"/>
      <c r="S105" s="72"/>
      <c r="T105" s="149"/>
      <c r="U105" s="149"/>
      <c r="V105" s="149"/>
      <c r="W105" s="149"/>
      <c r="X105" s="149"/>
      <c r="Y105" s="149"/>
      <c r="Z105" s="149"/>
    </row>
    <row r="106" spans="1:26" ht="99.75" customHeight="1">
      <c r="A106" s="149"/>
      <c r="B106" s="68">
        <f t="shared" si="0"/>
        <v>92</v>
      </c>
      <c r="C106" s="69" t="str">
        <f t="array" ref="C106">+IFERROR(INDEX(Hoja1!$A$2:$A$82,MATCH(J106,Hoja1!$H$2:$H$82,0)),"")</f>
        <v/>
      </c>
      <c r="D106" s="70" t="str">
        <f>IFERROR(VLOOKUP(C106,Hoja1!$A$2:$H$82,4,0),"")</f>
        <v/>
      </c>
      <c r="E106" s="262" t="str">
        <f>+IFERROR(VLOOKUP(C106,Hoja1!$A$1:$J$82,10,0),"")</f>
        <v/>
      </c>
      <c r="F106" s="262" t="str">
        <f>+IFERROR(VLOOKUP(C106,Hoja1!$A$1:$I$82,3,0),"")</f>
        <v/>
      </c>
      <c r="G106" s="69" t="str">
        <f>+IFERROR(VLOOKUP(C106,Hoja1!$A$1:$K$82,11,0),"")</f>
        <v/>
      </c>
      <c r="H106" s="71" t="str">
        <f>+IFERROR(VLOOKUP(C106,Hoja1!$A$1:$L$82,12,0),"")</f>
        <v/>
      </c>
      <c r="I106" s="264"/>
      <c r="J106" s="55">
        <v>92</v>
      </c>
      <c r="K106" s="75"/>
      <c r="L106" s="149"/>
      <c r="M106" s="260"/>
      <c r="N106" s="72"/>
      <c r="O106" s="72"/>
      <c r="P106" s="72"/>
      <c r="Q106" s="72"/>
      <c r="R106" s="72"/>
      <c r="S106" s="72"/>
      <c r="T106" s="149"/>
      <c r="U106" s="149"/>
      <c r="V106" s="149"/>
      <c r="W106" s="149"/>
      <c r="X106" s="149"/>
      <c r="Y106" s="149"/>
      <c r="Z106" s="149"/>
    </row>
    <row r="107" spans="1:26" ht="99.75" customHeight="1">
      <c r="A107" s="149"/>
      <c r="B107" s="68">
        <f t="shared" si="0"/>
        <v>93</v>
      </c>
      <c r="C107" s="69" t="str">
        <f t="array" ref="C107">+IFERROR(INDEX(Hoja1!$A$2:$A$82,MATCH(J107,Hoja1!$H$2:$H$82,0)),"")</f>
        <v/>
      </c>
      <c r="D107" s="70" t="str">
        <f>IFERROR(VLOOKUP(C107,Hoja1!$A$2:$H$82,4,0),"")</f>
        <v/>
      </c>
      <c r="E107" s="262" t="str">
        <f>+IFERROR(VLOOKUP(C107,Hoja1!$A$1:$J$82,10,0),"")</f>
        <v/>
      </c>
      <c r="F107" s="262" t="str">
        <f>+IFERROR(VLOOKUP(C107,Hoja1!$A$1:$I$82,3,0),"")</f>
        <v/>
      </c>
      <c r="G107" s="69" t="str">
        <f>+IFERROR(VLOOKUP(C107,Hoja1!$A$1:$K$82,11,0),"")</f>
        <v/>
      </c>
      <c r="H107" s="71" t="str">
        <f>+IFERROR(VLOOKUP(C107,Hoja1!$A$1:$L$82,12,0),"")</f>
        <v/>
      </c>
      <c r="I107" s="264"/>
      <c r="J107" s="55">
        <v>93</v>
      </c>
      <c r="K107" s="75"/>
      <c r="L107" s="149"/>
      <c r="M107" s="260"/>
      <c r="N107" s="72"/>
      <c r="O107" s="72"/>
      <c r="P107" s="72"/>
      <c r="Q107" s="72"/>
      <c r="R107" s="72"/>
      <c r="S107" s="72"/>
      <c r="T107" s="149"/>
      <c r="U107" s="149"/>
      <c r="V107" s="149"/>
      <c r="W107" s="149"/>
      <c r="X107" s="149"/>
      <c r="Y107" s="149"/>
      <c r="Z107" s="149"/>
    </row>
    <row r="108" spans="1:26" ht="99.75" customHeight="1">
      <c r="A108" s="149"/>
      <c r="B108" s="73">
        <f t="shared" si="0"/>
        <v>94</v>
      </c>
      <c r="C108" s="69" t="str">
        <f t="array" ref="C108">+IFERROR(INDEX(Hoja1!$A$2:$A$82,MATCH(J108,Hoja1!$H$2:$H$82,0)),"")</f>
        <v/>
      </c>
      <c r="D108" s="70" t="str">
        <f>IFERROR(VLOOKUP(C108,Hoja1!$A$2:$H$82,4,0),"")</f>
        <v/>
      </c>
      <c r="E108" s="262" t="str">
        <f>+IFERROR(VLOOKUP(C108,Hoja1!$A$1:$J$82,10,0),"")</f>
        <v/>
      </c>
      <c r="F108" s="262" t="str">
        <f>+IFERROR(VLOOKUP(C108,Hoja1!$A$1:$I$82,3,0),"")</f>
        <v/>
      </c>
      <c r="G108" s="69" t="str">
        <f>+IFERROR(VLOOKUP(C108,Hoja1!$A$1:$K$82,11,0),"")</f>
        <v/>
      </c>
      <c r="H108" s="71" t="str">
        <f>+IFERROR(VLOOKUP(C108,Hoja1!$A$1:$L$82,12,0),"")</f>
        <v/>
      </c>
      <c r="I108" s="264"/>
      <c r="J108" s="55">
        <v>94</v>
      </c>
      <c r="K108" s="75"/>
      <c r="L108" s="149"/>
      <c r="M108" s="260"/>
      <c r="N108" s="72"/>
      <c r="O108" s="72"/>
      <c r="P108" s="72"/>
      <c r="Q108" s="72"/>
      <c r="R108" s="72"/>
      <c r="S108" s="72"/>
      <c r="T108" s="149"/>
      <c r="U108" s="149"/>
      <c r="V108" s="149"/>
      <c r="W108" s="149"/>
      <c r="X108" s="149"/>
      <c r="Y108" s="149"/>
      <c r="Z108" s="149"/>
    </row>
    <row r="109" spans="1:26" ht="99.75" customHeight="1">
      <c r="A109" s="149"/>
      <c r="B109" s="68">
        <f t="shared" si="0"/>
        <v>95</v>
      </c>
      <c r="C109" s="69" t="str">
        <f t="array" ref="C109">+IFERROR(INDEX(Hoja1!$A$2:$A$82,MATCH(J109,Hoja1!$H$2:$H$82,0)),"")</f>
        <v/>
      </c>
      <c r="D109" s="70" t="str">
        <f>IFERROR(VLOOKUP(C109,Hoja1!$A$2:$H$82,4,0),"")</f>
        <v/>
      </c>
      <c r="E109" s="262" t="str">
        <f>+IFERROR(VLOOKUP(C109,Hoja1!$A$1:$J$82,10,0),"")</f>
        <v/>
      </c>
      <c r="F109" s="262" t="str">
        <f>+IFERROR(VLOOKUP(C109,Hoja1!$A$1:$I$82,3,0),"")</f>
        <v/>
      </c>
      <c r="G109" s="69" t="str">
        <f>+IFERROR(VLOOKUP(C109,Hoja1!$A$1:$K$82,11,0),"")</f>
        <v/>
      </c>
      <c r="H109" s="71" t="str">
        <f>+IFERROR(VLOOKUP(C109,Hoja1!$A$1:$L$82,12,0),"")</f>
        <v/>
      </c>
      <c r="I109" s="264"/>
      <c r="J109" s="55">
        <v>95</v>
      </c>
      <c r="K109" s="75"/>
      <c r="L109" s="149"/>
      <c r="M109" s="260"/>
      <c r="N109" s="72"/>
      <c r="O109" s="72"/>
      <c r="P109" s="72"/>
      <c r="Q109" s="72"/>
      <c r="R109" s="72"/>
      <c r="S109" s="72"/>
      <c r="T109" s="149"/>
      <c r="U109" s="149"/>
      <c r="V109" s="149"/>
      <c r="W109" s="149"/>
      <c r="X109" s="149"/>
      <c r="Y109" s="149"/>
      <c r="Z109" s="149"/>
    </row>
    <row r="110" spans="1:26" ht="99.75" customHeight="1">
      <c r="A110" s="149"/>
      <c r="B110" s="73">
        <f t="shared" si="0"/>
        <v>96</v>
      </c>
      <c r="C110" s="69" t="str">
        <f t="array" ref="C110">+IFERROR(INDEX(Hoja1!$A$2:$A$82,MATCH(J110,Hoja1!$H$2:$H$82,0)),"")</f>
        <v/>
      </c>
      <c r="D110" s="70" t="str">
        <f>IFERROR(VLOOKUP(C110,Hoja1!$A$2:$H$82,4,0),"")</f>
        <v/>
      </c>
      <c r="E110" s="262" t="str">
        <f>+IFERROR(VLOOKUP(C110,Hoja1!$A$1:$J$82,10,0),"")</f>
        <v/>
      </c>
      <c r="F110" s="262" t="str">
        <f>+IFERROR(VLOOKUP(C110,Hoja1!$A$1:$I$82,3,0),"")</f>
        <v/>
      </c>
      <c r="G110" s="69" t="str">
        <f>+IFERROR(VLOOKUP(C110,Hoja1!$A$1:$K$82,11,0),"")</f>
        <v/>
      </c>
      <c r="H110" s="71" t="str">
        <f>+IFERROR(VLOOKUP(C110,Hoja1!$A$1:$L$82,12,0),"")</f>
        <v/>
      </c>
      <c r="I110" s="264"/>
      <c r="J110" s="55">
        <v>96</v>
      </c>
      <c r="K110" s="75"/>
      <c r="L110" s="149"/>
      <c r="M110" s="260"/>
      <c r="N110" s="72"/>
      <c r="O110" s="72"/>
      <c r="P110" s="72"/>
      <c r="Q110" s="72"/>
      <c r="R110" s="72"/>
      <c r="S110" s="72"/>
      <c r="T110" s="149"/>
      <c r="U110" s="149"/>
      <c r="V110" s="149"/>
      <c r="W110" s="149"/>
      <c r="X110" s="149"/>
      <c r="Y110" s="149"/>
      <c r="Z110" s="149"/>
    </row>
    <row r="111" spans="1:26" ht="99.75" customHeight="1">
      <c r="A111" s="149"/>
      <c r="B111" s="68">
        <f t="shared" si="0"/>
        <v>97</v>
      </c>
      <c r="C111" s="69" t="str">
        <f t="array" ref="C111">+IFERROR(INDEX(Hoja1!$A$2:$A$82,MATCH(J111,Hoja1!$H$2:$H$82,0)),"")</f>
        <v/>
      </c>
      <c r="D111" s="70" t="str">
        <f>IFERROR(VLOOKUP(C111,Hoja1!$A$2:$H$82,4,0),"")</f>
        <v/>
      </c>
      <c r="E111" s="262" t="str">
        <f>+IFERROR(VLOOKUP(C111,Hoja1!$A$1:$J$82,10,0),"")</f>
        <v/>
      </c>
      <c r="F111" s="262" t="str">
        <f>+IFERROR(VLOOKUP(C111,Hoja1!$A$1:$I$82,3,0),"")</f>
        <v/>
      </c>
      <c r="G111" s="69" t="str">
        <f>+IFERROR(VLOOKUP(C111,Hoja1!$A$1:$K$82,11,0),"")</f>
        <v/>
      </c>
      <c r="H111" s="71" t="str">
        <f>+IFERROR(VLOOKUP(C111,Hoja1!$A$1:$L$82,12,0),"")</f>
        <v/>
      </c>
      <c r="I111" s="264"/>
      <c r="J111" s="55">
        <v>97</v>
      </c>
      <c r="K111" s="75"/>
      <c r="L111" s="149"/>
      <c r="M111" s="260"/>
      <c r="N111" s="72"/>
      <c r="O111" s="72"/>
      <c r="P111" s="72"/>
      <c r="Q111" s="72"/>
      <c r="R111" s="72"/>
      <c r="S111" s="72"/>
      <c r="T111" s="149"/>
      <c r="U111" s="149"/>
      <c r="V111" s="149"/>
      <c r="W111" s="149"/>
      <c r="X111" s="149"/>
      <c r="Y111" s="149"/>
      <c r="Z111" s="149"/>
    </row>
    <row r="112" spans="1:26" ht="99.75" customHeight="1">
      <c r="A112" s="149"/>
      <c r="B112" s="68">
        <f t="shared" si="0"/>
        <v>98</v>
      </c>
      <c r="C112" s="69" t="str">
        <f t="array" ref="C112">+IFERROR(INDEX(Hoja1!$A$2:$A$82,MATCH(J112,Hoja1!$H$2:$H$82,0)),"")</f>
        <v/>
      </c>
      <c r="D112" s="70" t="str">
        <f>IFERROR(VLOOKUP(C112,Hoja1!$A$2:$H$82,4,0),"")</f>
        <v/>
      </c>
      <c r="E112" s="262" t="str">
        <f>+IFERROR(VLOOKUP(C112,Hoja1!$A$1:$J$82,10,0),"")</f>
        <v/>
      </c>
      <c r="F112" s="262" t="str">
        <f>+IFERROR(VLOOKUP(C112,Hoja1!$A$1:$I$82,3,0),"")</f>
        <v/>
      </c>
      <c r="G112" s="69" t="str">
        <f>+IFERROR(VLOOKUP(C112,Hoja1!$A$1:$K$82,11,0),"")</f>
        <v/>
      </c>
      <c r="H112" s="71" t="str">
        <f>+IFERROR(VLOOKUP(C112,Hoja1!$A$1:$L$82,12,0),"")</f>
        <v/>
      </c>
      <c r="I112" s="264"/>
      <c r="J112" s="55">
        <v>98</v>
      </c>
      <c r="K112" s="75"/>
      <c r="L112" s="149"/>
      <c r="M112" s="260"/>
      <c r="N112" s="72"/>
      <c r="O112" s="72"/>
      <c r="P112" s="72"/>
      <c r="Q112" s="72"/>
      <c r="R112" s="72"/>
      <c r="S112" s="72"/>
      <c r="T112" s="149"/>
      <c r="U112" s="149"/>
      <c r="V112" s="149"/>
      <c r="W112" s="149"/>
      <c r="X112" s="149"/>
      <c r="Y112" s="149"/>
      <c r="Z112" s="149"/>
    </row>
    <row r="113" spans="1:26" ht="99.75" customHeight="1">
      <c r="A113" s="149"/>
      <c r="B113" s="68">
        <f t="shared" si="0"/>
        <v>99</v>
      </c>
      <c r="C113" s="69" t="str">
        <f t="array" ref="C113">+IFERROR(INDEX(Hoja1!$A$2:$A$82,MATCH(J113,Hoja1!$H$2:$H$82,0)),"")</f>
        <v/>
      </c>
      <c r="D113" s="70" t="str">
        <f>IFERROR(VLOOKUP(C113,Hoja1!$A$2:$H$82,4,0),"")</f>
        <v/>
      </c>
      <c r="E113" s="262" t="str">
        <f>+IFERROR(VLOOKUP(C113,Hoja1!$A$1:$J$82,10,0),"")</f>
        <v/>
      </c>
      <c r="F113" s="262" t="str">
        <f>+IFERROR(VLOOKUP(C113,Hoja1!$A$1:$I$82,3,0),"")</f>
        <v/>
      </c>
      <c r="G113" s="69" t="str">
        <f>+IFERROR(VLOOKUP(C113,Hoja1!$A$1:$K$82,11,0),"")</f>
        <v/>
      </c>
      <c r="H113" s="71" t="str">
        <f>+IFERROR(VLOOKUP(C113,Hoja1!$A$1:$L$82,12,0),"")</f>
        <v/>
      </c>
      <c r="I113" s="264"/>
      <c r="J113" s="55">
        <v>99</v>
      </c>
      <c r="K113" s="75"/>
      <c r="L113" s="149"/>
      <c r="M113" s="260"/>
      <c r="N113" s="72"/>
      <c r="O113" s="72"/>
      <c r="P113" s="72"/>
      <c r="Q113" s="72"/>
      <c r="R113" s="72"/>
      <c r="S113" s="72"/>
      <c r="T113" s="149"/>
      <c r="U113" s="149"/>
      <c r="V113" s="149"/>
      <c r="W113" s="149"/>
      <c r="X113" s="149"/>
      <c r="Y113" s="149"/>
      <c r="Z113" s="149"/>
    </row>
    <row r="114" spans="1:26" ht="99.75" customHeight="1">
      <c r="A114" s="149"/>
      <c r="B114" s="68">
        <f t="shared" si="0"/>
        <v>100</v>
      </c>
      <c r="C114" s="69" t="str">
        <f t="array" ref="C114">+IFERROR(INDEX(Hoja1!$A$2:$A$82,MATCH(J114,Hoja1!$H$2:$H$82,0)),"")</f>
        <v/>
      </c>
      <c r="D114" s="70" t="str">
        <f>IFERROR(VLOOKUP(C114,Hoja1!$A$2:$H$82,4,0),"")</f>
        <v/>
      </c>
      <c r="E114" s="262" t="str">
        <f>+IFERROR(VLOOKUP(C114,Hoja1!$A$1:$J$82,10,0),"")</f>
        <v/>
      </c>
      <c r="F114" s="262" t="str">
        <f>+IFERROR(VLOOKUP(C114,Hoja1!$A$1:$I$82,3,0),"")</f>
        <v/>
      </c>
      <c r="G114" s="69" t="str">
        <f>+IFERROR(VLOOKUP(C114,Hoja1!$A$1:$K$82,11,0),"")</f>
        <v/>
      </c>
      <c r="H114" s="71" t="str">
        <f>+IFERROR(VLOOKUP(C114,Hoja1!$A$1:$L$82,12,0),"")</f>
        <v/>
      </c>
      <c r="I114" s="264"/>
      <c r="J114" s="55">
        <v>100</v>
      </c>
      <c r="K114" s="75"/>
      <c r="L114" s="149"/>
      <c r="M114" s="260"/>
      <c r="N114" s="72"/>
      <c r="O114" s="72"/>
      <c r="P114" s="72"/>
      <c r="Q114" s="72"/>
      <c r="R114" s="72"/>
      <c r="S114" s="72"/>
      <c r="T114" s="149"/>
      <c r="U114" s="149"/>
      <c r="V114" s="149"/>
      <c r="W114" s="149"/>
      <c r="X114" s="149"/>
      <c r="Y114" s="149"/>
      <c r="Z114" s="149"/>
    </row>
    <row r="115" spans="1:26" ht="99.75" customHeight="1">
      <c r="A115" s="149"/>
      <c r="B115" s="73">
        <f t="shared" si="0"/>
        <v>101</v>
      </c>
      <c r="C115" s="69" t="str">
        <f t="array" ref="C115">+IFERROR(INDEX(Hoja1!$A$2:$A$82,MATCH(J115,Hoja1!$H$2:$H$82,0)),"")</f>
        <v/>
      </c>
      <c r="D115" s="70" t="str">
        <f>IFERROR(VLOOKUP(C115,Hoja1!$A$2:$H$82,4,0),"")</f>
        <v/>
      </c>
      <c r="E115" s="262" t="str">
        <f>+IFERROR(VLOOKUP(C115,Hoja1!$A$1:$J$82,10,0),"")</f>
        <v/>
      </c>
      <c r="F115" s="262" t="str">
        <f>+IFERROR(VLOOKUP(C115,Hoja1!$A$1:$I$82,3,0),"")</f>
        <v/>
      </c>
      <c r="G115" s="69" t="str">
        <f>+IFERROR(VLOOKUP(C115,Hoja1!$A$1:$K$82,11,0),"")</f>
        <v/>
      </c>
      <c r="H115" s="71" t="str">
        <f>+IFERROR(VLOOKUP(C115,Hoja1!$A$1:$L$82,12,0),"")</f>
        <v/>
      </c>
      <c r="I115" s="264"/>
      <c r="J115" s="55">
        <v>101</v>
      </c>
      <c r="K115" s="75"/>
      <c r="L115" s="149"/>
      <c r="M115" s="260"/>
      <c r="N115" s="72"/>
      <c r="O115" s="72"/>
      <c r="P115" s="72"/>
      <c r="Q115" s="72"/>
      <c r="R115" s="72"/>
      <c r="S115" s="72"/>
      <c r="T115" s="149"/>
      <c r="U115" s="149"/>
      <c r="V115" s="149"/>
      <c r="W115" s="149"/>
      <c r="X115" s="149"/>
      <c r="Y115" s="149"/>
      <c r="Z115" s="149"/>
    </row>
    <row r="116" spans="1:26" ht="99.75" customHeight="1">
      <c r="A116" s="149"/>
      <c r="B116" s="68">
        <f t="shared" si="0"/>
        <v>102</v>
      </c>
      <c r="C116" s="69" t="str">
        <f t="array" ref="C116">+IFERROR(INDEX(Hoja1!$A$2:$A$82,MATCH(J116,Hoja1!$H$2:$H$82,0)),"")</f>
        <v/>
      </c>
      <c r="D116" s="70" t="str">
        <f>IFERROR(VLOOKUP(C116,Hoja1!$A$2:$H$82,4,0),"")</f>
        <v/>
      </c>
      <c r="E116" s="262" t="str">
        <f>+IFERROR(VLOOKUP(C116,Hoja1!$A$1:$J$82,10,0),"")</f>
        <v/>
      </c>
      <c r="F116" s="262" t="str">
        <f>+IFERROR(VLOOKUP(C116,Hoja1!$A$1:$I$82,3,0),"")</f>
        <v/>
      </c>
      <c r="G116" s="69" t="str">
        <f>+IFERROR(VLOOKUP(C116,Hoja1!$A$1:$K$82,11,0),"")</f>
        <v/>
      </c>
      <c r="H116" s="71" t="str">
        <f>+IFERROR(VLOOKUP(C116,Hoja1!$A$1:$L$82,12,0),"")</f>
        <v/>
      </c>
      <c r="I116" s="264"/>
      <c r="J116" s="55">
        <v>102</v>
      </c>
      <c r="K116" s="75"/>
      <c r="L116" s="149"/>
      <c r="M116" s="260"/>
      <c r="N116" s="72"/>
      <c r="O116" s="72"/>
      <c r="P116" s="72"/>
      <c r="Q116" s="72"/>
      <c r="R116" s="72"/>
      <c r="S116" s="72"/>
      <c r="T116" s="149"/>
      <c r="U116" s="149"/>
      <c r="V116" s="149"/>
      <c r="W116" s="149"/>
      <c r="X116" s="149"/>
      <c r="Y116" s="149"/>
      <c r="Z116" s="149"/>
    </row>
    <row r="117" spans="1:26" ht="99.75" customHeight="1">
      <c r="A117" s="149"/>
      <c r="B117" s="68">
        <f t="shared" si="0"/>
        <v>103</v>
      </c>
      <c r="C117" s="69" t="str">
        <f t="array" ref="C117">+IFERROR(INDEX(Hoja1!$A$2:$A$82,MATCH(J117,Hoja1!$H$2:$H$82,0)),"")</f>
        <v/>
      </c>
      <c r="D117" s="70" t="str">
        <f>IFERROR(VLOOKUP(C117,Hoja1!$A$2:$H$82,4,0),"")</f>
        <v/>
      </c>
      <c r="E117" s="262" t="str">
        <f>+IFERROR(VLOOKUP(C117,Hoja1!$A$1:$J$82,10,0),"")</f>
        <v/>
      </c>
      <c r="F117" s="262" t="str">
        <f>+IFERROR(VLOOKUP(C117,Hoja1!$A$1:$I$82,3,0),"")</f>
        <v/>
      </c>
      <c r="G117" s="69" t="str">
        <f>+IFERROR(VLOOKUP(C117,Hoja1!$A$1:$K$82,11,0),"")</f>
        <v/>
      </c>
      <c r="H117" s="71" t="str">
        <f>+IFERROR(VLOOKUP(C117,Hoja1!$A$1:$L$82,12,0),"")</f>
        <v/>
      </c>
      <c r="I117" s="264"/>
      <c r="J117" s="55">
        <v>103</v>
      </c>
      <c r="K117" s="75"/>
      <c r="L117" s="149"/>
      <c r="M117" s="260"/>
      <c r="N117" s="72"/>
      <c r="O117" s="72"/>
      <c r="P117" s="72"/>
      <c r="Q117" s="72"/>
      <c r="R117" s="72"/>
      <c r="S117" s="72"/>
      <c r="T117" s="149"/>
      <c r="U117" s="149"/>
      <c r="V117" s="149"/>
      <c r="W117" s="149"/>
      <c r="X117" s="149"/>
      <c r="Y117" s="149"/>
      <c r="Z117" s="149"/>
    </row>
    <row r="118" spans="1:26" ht="99.75" customHeight="1">
      <c r="A118" s="149"/>
      <c r="B118" s="68">
        <f t="shared" si="0"/>
        <v>104</v>
      </c>
      <c r="C118" s="69" t="str">
        <f t="array" ref="C118">+IFERROR(INDEX(Hoja1!$A$2:$A$82,MATCH(J118,Hoja1!$H$2:$H$82,0)),"")</f>
        <v/>
      </c>
      <c r="D118" s="70" t="str">
        <f>IFERROR(VLOOKUP(C118,Hoja1!$A$2:$H$82,4,0),"")</f>
        <v/>
      </c>
      <c r="E118" s="262" t="str">
        <f>+IFERROR(VLOOKUP(C118,Hoja1!$A$1:$J$82,10,0),"")</f>
        <v/>
      </c>
      <c r="F118" s="262" t="str">
        <f>+IFERROR(VLOOKUP(C118,Hoja1!$A$1:$I$82,3,0),"")</f>
        <v/>
      </c>
      <c r="G118" s="69" t="str">
        <f>+IFERROR(VLOOKUP(C118,Hoja1!$A$1:$K$82,11,0),"")</f>
        <v/>
      </c>
      <c r="H118" s="71" t="str">
        <f>+IFERROR(VLOOKUP(C118,Hoja1!$A$1:$L$82,12,0),"")</f>
        <v/>
      </c>
      <c r="I118" s="264"/>
      <c r="J118" s="55">
        <v>104</v>
      </c>
      <c r="K118" s="75"/>
      <c r="L118" s="149"/>
      <c r="M118" s="260"/>
      <c r="N118" s="72"/>
      <c r="O118" s="72"/>
      <c r="P118" s="72"/>
      <c r="Q118" s="72"/>
      <c r="R118" s="72"/>
      <c r="S118" s="72"/>
      <c r="T118" s="149"/>
      <c r="U118" s="149"/>
      <c r="V118" s="149"/>
      <c r="W118" s="149"/>
      <c r="X118" s="149"/>
      <c r="Y118" s="149"/>
      <c r="Z118" s="149"/>
    </row>
    <row r="119" spans="1:26" ht="99.75" customHeight="1">
      <c r="A119" s="149"/>
      <c r="B119" s="68">
        <f t="shared" si="0"/>
        <v>105</v>
      </c>
      <c r="C119" s="69" t="str">
        <f t="array" ref="C119">+IFERROR(INDEX(Hoja1!$A$2:$A$82,MATCH(J119,Hoja1!$H$2:$H$82,0)),"")</f>
        <v/>
      </c>
      <c r="D119" s="70" t="str">
        <f>IFERROR(VLOOKUP(C119,Hoja1!$A$2:$H$82,4,0),"")</f>
        <v/>
      </c>
      <c r="E119" s="262" t="str">
        <f>+IFERROR(VLOOKUP(C119,Hoja1!$A$1:$J$82,10,0),"")</f>
        <v/>
      </c>
      <c r="F119" s="262" t="str">
        <f>+IFERROR(VLOOKUP(C119,Hoja1!$A$1:$I$82,3,0),"")</f>
        <v/>
      </c>
      <c r="G119" s="69" t="str">
        <f>+IFERROR(VLOOKUP(C119,Hoja1!$A$1:$K$82,11,0),"")</f>
        <v/>
      </c>
      <c r="H119" s="71" t="str">
        <f>+IFERROR(VLOOKUP(C119,Hoja1!$A$1:$L$82,12,0),"")</f>
        <v/>
      </c>
      <c r="I119" s="264"/>
      <c r="J119" s="55">
        <v>105</v>
      </c>
      <c r="K119" s="75"/>
      <c r="L119" s="149"/>
      <c r="M119" s="260"/>
      <c r="N119" s="72"/>
      <c r="O119" s="72"/>
      <c r="P119" s="72"/>
      <c r="Q119" s="72"/>
      <c r="R119" s="72"/>
      <c r="S119" s="72"/>
      <c r="T119" s="149"/>
      <c r="U119" s="149"/>
      <c r="V119" s="149"/>
      <c r="W119" s="149"/>
      <c r="X119" s="149"/>
      <c r="Y119" s="149"/>
      <c r="Z119" s="149"/>
    </row>
    <row r="120" spans="1:26" ht="99.75" customHeight="1">
      <c r="A120" s="149"/>
      <c r="B120" s="73">
        <f t="shared" si="0"/>
        <v>106</v>
      </c>
      <c r="C120" s="69" t="str">
        <f t="array" ref="C120">+IFERROR(INDEX(Hoja1!$A$2:$A$82,MATCH(J120,Hoja1!$H$2:$H$82,0)),"")</f>
        <v/>
      </c>
      <c r="D120" s="70" t="str">
        <f>IFERROR(VLOOKUP(C120,Hoja1!$A$2:$H$82,4,0),"")</f>
        <v/>
      </c>
      <c r="E120" s="262" t="str">
        <f>+IFERROR(VLOOKUP(C120,Hoja1!$A$1:$J$82,10,0),"")</f>
        <v/>
      </c>
      <c r="F120" s="262" t="str">
        <f>+IFERROR(VLOOKUP(C120,Hoja1!$A$1:$I$82,3,0),"")</f>
        <v/>
      </c>
      <c r="G120" s="69" t="str">
        <f>+IFERROR(VLOOKUP(C120,Hoja1!$A$1:$K$82,11,0),"")</f>
        <v/>
      </c>
      <c r="H120" s="71" t="str">
        <f>+IFERROR(VLOOKUP(C120,Hoja1!$A$1:$L$82,12,0),"")</f>
        <v/>
      </c>
      <c r="I120" s="264"/>
      <c r="J120" s="55">
        <v>106</v>
      </c>
      <c r="K120" s="75"/>
      <c r="L120" s="149"/>
      <c r="M120" s="260"/>
      <c r="N120" s="72"/>
      <c r="O120" s="72"/>
      <c r="P120" s="72"/>
      <c r="Q120" s="72"/>
      <c r="R120" s="72"/>
      <c r="S120" s="72"/>
      <c r="T120" s="149"/>
      <c r="U120" s="149"/>
      <c r="V120" s="149"/>
      <c r="W120" s="149"/>
      <c r="X120" s="149"/>
      <c r="Y120" s="149"/>
      <c r="Z120" s="149"/>
    </row>
    <row r="121" spans="1:26" ht="99.75" customHeight="1">
      <c r="A121" s="149"/>
      <c r="B121" s="68">
        <f t="shared" si="0"/>
        <v>107</v>
      </c>
      <c r="C121" s="69" t="str">
        <f t="array" ref="C121">+IFERROR(INDEX(Hoja1!$A$2:$A$82,MATCH(J121,Hoja1!$H$2:$H$82,0)),"")</f>
        <v/>
      </c>
      <c r="D121" s="70" t="str">
        <f>IFERROR(VLOOKUP(C121,Hoja1!$A$2:$H$82,4,0),"")</f>
        <v/>
      </c>
      <c r="E121" s="262" t="str">
        <f>+IFERROR(VLOOKUP(C121,Hoja1!$A$1:$J$82,10,0),"")</f>
        <v/>
      </c>
      <c r="F121" s="262" t="str">
        <f>+IFERROR(VLOOKUP(C121,Hoja1!$A$1:$I$82,3,0),"")</f>
        <v/>
      </c>
      <c r="G121" s="69" t="str">
        <f>+IFERROR(VLOOKUP(C121,Hoja1!$A$1:$K$82,11,0),"")</f>
        <v/>
      </c>
      <c r="H121" s="71" t="str">
        <f>+IFERROR(VLOOKUP(C121,Hoja1!$A$1:$L$82,12,0),"")</f>
        <v/>
      </c>
      <c r="I121" s="264"/>
      <c r="J121" s="55">
        <v>107</v>
      </c>
      <c r="K121" s="75"/>
      <c r="L121" s="149"/>
      <c r="M121" s="260"/>
      <c r="N121" s="72"/>
      <c r="O121" s="72"/>
      <c r="P121" s="72"/>
      <c r="Q121" s="72"/>
      <c r="R121" s="72"/>
      <c r="S121" s="72"/>
      <c r="T121" s="149"/>
      <c r="U121" s="149"/>
      <c r="V121" s="149"/>
      <c r="W121" s="149"/>
      <c r="X121" s="149"/>
      <c r="Y121" s="149"/>
      <c r="Z121" s="149"/>
    </row>
    <row r="122" spans="1:26" ht="99.75" customHeight="1">
      <c r="A122" s="149"/>
      <c r="B122" s="68">
        <f t="shared" si="0"/>
        <v>108</v>
      </c>
      <c r="C122" s="69" t="str">
        <f t="array" ref="C122">+IFERROR(INDEX(Hoja1!$A$2:$A$82,MATCH(J122,Hoja1!$H$2:$H$82,0)),"")</f>
        <v/>
      </c>
      <c r="D122" s="70" t="str">
        <f>IFERROR(VLOOKUP(C122,Hoja1!$A$2:$H$82,4,0),"")</f>
        <v/>
      </c>
      <c r="E122" s="262" t="str">
        <f>+IFERROR(VLOOKUP(C122,Hoja1!$A$1:$J$82,10,0),"")</f>
        <v/>
      </c>
      <c r="F122" s="262" t="str">
        <f>+IFERROR(VLOOKUP(C122,Hoja1!$A$1:$I$82,3,0),"")</f>
        <v/>
      </c>
      <c r="G122" s="69" t="str">
        <f>+IFERROR(VLOOKUP(C122,Hoja1!$A$1:$K$82,11,0),"")</f>
        <v/>
      </c>
      <c r="H122" s="71" t="str">
        <f>+IFERROR(VLOOKUP(C122,Hoja1!$A$1:$L$82,12,0),"")</f>
        <v/>
      </c>
      <c r="I122" s="264"/>
      <c r="J122" s="55">
        <v>108</v>
      </c>
      <c r="K122" s="75"/>
      <c r="L122" s="149"/>
      <c r="M122" s="260"/>
      <c r="N122" s="72"/>
      <c r="O122" s="72"/>
      <c r="P122" s="72"/>
      <c r="Q122" s="72"/>
      <c r="R122" s="72"/>
      <c r="S122" s="72"/>
      <c r="T122" s="149"/>
      <c r="U122" s="149"/>
      <c r="V122" s="149"/>
      <c r="W122" s="149"/>
      <c r="X122" s="149"/>
      <c r="Y122" s="149"/>
      <c r="Z122" s="149"/>
    </row>
    <row r="123" spans="1:26" ht="99.75" customHeight="1">
      <c r="A123" s="149"/>
      <c r="B123" s="68">
        <f t="shared" si="0"/>
        <v>109</v>
      </c>
      <c r="C123" s="69" t="str">
        <f t="array" ref="C123">+IFERROR(INDEX(Hoja1!$A$2:$A$82,MATCH(J123,Hoja1!$H$2:$H$82,0)),"")</f>
        <v/>
      </c>
      <c r="D123" s="70" t="str">
        <f>IFERROR(VLOOKUP(C123,Hoja1!$A$2:$H$82,4,0),"")</f>
        <v/>
      </c>
      <c r="E123" s="262" t="str">
        <f>+IFERROR(VLOOKUP(C123,Hoja1!$A$1:$J$82,10,0),"")</f>
        <v/>
      </c>
      <c r="F123" s="262" t="str">
        <f>+IFERROR(VLOOKUP(C123,Hoja1!$A$1:$I$82,3,0),"")</f>
        <v/>
      </c>
      <c r="G123" s="69" t="str">
        <f>+IFERROR(VLOOKUP(C123,Hoja1!$A$1:$K$82,11,0),"")</f>
        <v/>
      </c>
      <c r="H123" s="71" t="str">
        <f>+IFERROR(VLOOKUP(C123,Hoja1!$A$1:$L$82,12,0),"")</f>
        <v/>
      </c>
      <c r="I123" s="264"/>
      <c r="J123" s="55">
        <v>109</v>
      </c>
      <c r="K123" s="75"/>
      <c r="L123" s="149"/>
      <c r="M123" s="260"/>
      <c r="N123" s="72"/>
      <c r="O123" s="72"/>
      <c r="P123" s="72"/>
      <c r="Q123" s="72"/>
      <c r="R123" s="72"/>
      <c r="S123" s="72"/>
      <c r="T123" s="149"/>
      <c r="U123" s="149"/>
      <c r="V123" s="149"/>
      <c r="W123" s="149"/>
      <c r="X123" s="149"/>
      <c r="Y123" s="149"/>
      <c r="Z123" s="149"/>
    </row>
    <row r="124" spans="1:26" ht="99.75" customHeight="1">
      <c r="A124" s="149"/>
      <c r="B124" s="68">
        <f t="shared" si="0"/>
        <v>110</v>
      </c>
      <c r="C124" s="69" t="str">
        <f t="array" ref="C124">+IFERROR(INDEX(Hoja1!$A$2:$A$82,MATCH(J124,Hoja1!$H$2:$H$82,0)),"")</f>
        <v/>
      </c>
      <c r="D124" s="70" t="str">
        <f>IFERROR(VLOOKUP(C124,Hoja1!$A$2:$H$82,4,0),"")</f>
        <v/>
      </c>
      <c r="E124" s="262" t="str">
        <f>+IFERROR(VLOOKUP(C124,Hoja1!$A$1:$J$82,10,0),"")</f>
        <v/>
      </c>
      <c r="F124" s="262" t="str">
        <f>+IFERROR(VLOOKUP(C124,Hoja1!$A$1:$I$82,3,0),"")</f>
        <v/>
      </c>
      <c r="G124" s="69" t="str">
        <f>+IFERROR(VLOOKUP(C124,Hoja1!$A$1:$K$82,11,0),"")</f>
        <v/>
      </c>
      <c r="H124" s="71" t="str">
        <f>+IFERROR(VLOOKUP(C124,Hoja1!$A$1:$L$82,12,0),"")</f>
        <v/>
      </c>
      <c r="I124" s="264"/>
      <c r="J124" s="55">
        <v>110</v>
      </c>
      <c r="K124" s="75"/>
      <c r="L124" s="149"/>
      <c r="M124" s="260"/>
      <c r="N124" s="72"/>
      <c r="O124" s="72"/>
      <c r="P124" s="72"/>
      <c r="Q124" s="72"/>
      <c r="R124" s="72"/>
      <c r="S124" s="72"/>
      <c r="T124" s="149"/>
      <c r="U124" s="149"/>
      <c r="V124" s="149"/>
      <c r="W124" s="149"/>
      <c r="X124" s="149"/>
      <c r="Y124" s="149"/>
      <c r="Z124" s="149"/>
    </row>
    <row r="125" spans="1:26" ht="99.75" customHeight="1">
      <c r="A125" s="149"/>
      <c r="B125" s="73">
        <f t="shared" si="0"/>
        <v>111</v>
      </c>
      <c r="C125" s="69" t="str">
        <f t="array" ref="C125">+IFERROR(INDEX(Hoja1!$A$2:$A$82,MATCH(J125,Hoja1!$H$2:$H$82,0)),"")</f>
        <v/>
      </c>
      <c r="D125" s="70" t="str">
        <f>IFERROR(VLOOKUP(C125,Hoja1!$A$2:$H$82,4,0),"")</f>
        <v/>
      </c>
      <c r="E125" s="262" t="str">
        <f>+IFERROR(VLOOKUP(C125,Hoja1!$A$1:$J$82,10,0),"")</f>
        <v/>
      </c>
      <c r="F125" s="262" t="str">
        <f>+IFERROR(VLOOKUP(C125,Hoja1!$A$1:$I$82,3,0),"")</f>
        <v/>
      </c>
      <c r="G125" s="69" t="str">
        <f>+IFERROR(VLOOKUP(C125,Hoja1!$A$1:$K$82,11,0),"")</f>
        <v/>
      </c>
      <c r="H125" s="71" t="str">
        <f>+IFERROR(VLOOKUP(C125,Hoja1!$A$1:$L$82,12,0),"")</f>
        <v/>
      </c>
      <c r="I125" s="264"/>
      <c r="J125" s="55">
        <v>111</v>
      </c>
      <c r="K125" s="75"/>
      <c r="L125" s="149"/>
      <c r="M125" s="260"/>
      <c r="N125" s="72"/>
      <c r="O125" s="72"/>
      <c r="P125" s="72"/>
      <c r="Q125" s="72"/>
      <c r="R125" s="72"/>
      <c r="S125" s="72"/>
      <c r="T125" s="149"/>
      <c r="U125" s="149"/>
      <c r="V125" s="149"/>
      <c r="W125" s="149"/>
      <c r="X125" s="149"/>
      <c r="Y125" s="149"/>
      <c r="Z125" s="149"/>
    </row>
    <row r="126" spans="1:26" ht="99.75" customHeight="1">
      <c r="A126" s="149"/>
      <c r="B126" s="68">
        <f t="shared" si="0"/>
        <v>112</v>
      </c>
      <c r="C126" s="69" t="str">
        <f t="array" ref="C126">+IFERROR(INDEX(Hoja1!$A$2:$A$82,MATCH(J126,Hoja1!$H$2:$H$82,0)),"")</f>
        <v/>
      </c>
      <c r="D126" s="70" t="str">
        <f>IFERROR(VLOOKUP(C126,Hoja1!$A$2:$H$82,4,0),"")</f>
        <v/>
      </c>
      <c r="E126" s="262" t="str">
        <f>+IFERROR(VLOOKUP(C126,Hoja1!$A$1:$J$82,10,0),"")</f>
        <v/>
      </c>
      <c r="F126" s="262" t="str">
        <f>+IFERROR(VLOOKUP(C126,Hoja1!$A$1:$I$82,3,0),"")</f>
        <v/>
      </c>
      <c r="G126" s="69" t="str">
        <f>+IFERROR(VLOOKUP(C126,Hoja1!$A$1:$K$82,11,0),"")</f>
        <v/>
      </c>
      <c r="H126" s="71" t="str">
        <f>+IFERROR(VLOOKUP(C126,Hoja1!$A$1:$L$82,12,0),"")</f>
        <v/>
      </c>
      <c r="I126" s="264"/>
      <c r="J126" s="55">
        <v>112</v>
      </c>
      <c r="K126" s="75"/>
      <c r="L126" s="149"/>
      <c r="M126" s="260"/>
      <c r="N126" s="72"/>
      <c r="O126" s="72"/>
      <c r="P126" s="72"/>
      <c r="Q126" s="72"/>
      <c r="R126" s="72"/>
      <c r="S126" s="72"/>
      <c r="T126" s="149"/>
      <c r="U126" s="149"/>
      <c r="V126" s="149"/>
      <c r="W126" s="149"/>
      <c r="X126" s="149"/>
      <c r="Y126" s="149"/>
      <c r="Z126" s="149"/>
    </row>
    <row r="127" spans="1:26" ht="99.75" customHeight="1">
      <c r="A127" s="149"/>
      <c r="B127" s="68">
        <f t="shared" si="0"/>
        <v>113</v>
      </c>
      <c r="C127" s="69" t="str">
        <f t="array" ref="C127">+IFERROR(INDEX(Hoja1!$A$2:$A$82,MATCH(J127,Hoja1!$H$2:$H$82,0)),"")</f>
        <v/>
      </c>
      <c r="D127" s="70" t="str">
        <f>IFERROR(VLOOKUP(C127,Hoja1!$A$2:$H$82,4,0),"")</f>
        <v/>
      </c>
      <c r="E127" s="262" t="str">
        <f>+IFERROR(VLOOKUP(C127,Hoja1!$A$1:$J$82,10,0),"")</f>
        <v/>
      </c>
      <c r="F127" s="262" t="str">
        <f>+IFERROR(VLOOKUP(C127,Hoja1!$A$1:$I$82,3,0),"")</f>
        <v/>
      </c>
      <c r="G127" s="69" t="str">
        <f>+IFERROR(VLOOKUP(C127,Hoja1!$A$1:$K$82,11,0),"")</f>
        <v/>
      </c>
      <c r="H127" s="71" t="str">
        <f>+IFERROR(VLOOKUP(C127,Hoja1!$A$1:$L$82,12,0),"")</f>
        <v/>
      </c>
      <c r="I127" s="264"/>
      <c r="J127" s="55">
        <v>113</v>
      </c>
      <c r="K127" s="75"/>
      <c r="L127" s="149"/>
      <c r="M127" s="260"/>
      <c r="N127" s="72"/>
      <c r="O127" s="72"/>
      <c r="P127" s="72"/>
      <c r="Q127" s="72"/>
      <c r="R127" s="72"/>
      <c r="S127" s="72"/>
      <c r="T127" s="149"/>
      <c r="U127" s="149"/>
      <c r="V127" s="149"/>
      <c r="W127" s="149"/>
      <c r="X127" s="149"/>
      <c r="Y127" s="149"/>
      <c r="Z127" s="149"/>
    </row>
    <row r="128" spans="1:26" ht="99.75" customHeight="1">
      <c r="A128" s="149"/>
      <c r="B128" s="68">
        <f t="shared" si="0"/>
        <v>114</v>
      </c>
      <c r="C128" s="69" t="str">
        <f t="array" ref="C128">+IFERROR(INDEX(Hoja1!$A$2:$A$82,MATCH(J128,Hoja1!$H$2:$H$82,0)),"")</f>
        <v/>
      </c>
      <c r="D128" s="70" t="str">
        <f>IFERROR(VLOOKUP(C128,Hoja1!$A$2:$H$82,4,0),"")</f>
        <v/>
      </c>
      <c r="E128" s="262" t="str">
        <f>+IFERROR(VLOOKUP(C128,Hoja1!$A$1:$J$82,10,0),"")</f>
        <v/>
      </c>
      <c r="F128" s="262" t="str">
        <f>+IFERROR(VLOOKUP(C128,Hoja1!$A$1:$I$82,3,0),"")</f>
        <v/>
      </c>
      <c r="G128" s="69" t="str">
        <f>+IFERROR(VLOOKUP(C128,Hoja1!$A$1:$K$82,11,0),"")</f>
        <v/>
      </c>
      <c r="H128" s="71" t="str">
        <f>+IFERROR(VLOOKUP(C128,Hoja1!$A$1:$L$82,12,0),"")</f>
        <v/>
      </c>
      <c r="I128" s="264"/>
      <c r="J128" s="55">
        <v>114</v>
      </c>
      <c r="K128" s="75"/>
      <c r="L128" s="149"/>
      <c r="M128" s="260"/>
      <c r="N128" s="72"/>
      <c r="O128" s="72"/>
      <c r="P128" s="72"/>
      <c r="Q128" s="72"/>
      <c r="R128" s="72"/>
      <c r="S128" s="72"/>
      <c r="T128" s="149"/>
      <c r="U128" s="149"/>
      <c r="V128" s="149"/>
      <c r="W128" s="149"/>
      <c r="X128" s="149"/>
      <c r="Y128" s="149"/>
      <c r="Z128" s="149"/>
    </row>
    <row r="129" spans="1:26" ht="99.75" customHeight="1">
      <c r="A129" s="149"/>
      <c r="B129" s="68">
        <f t="shared" si="0"/>
        <v>115</v>
      </c>
      <c r="C129" s="69" t="str">
        <f t="array" ref="C129">+IFERROR(INDEX(Hoja1!$A$2:$A$82,MATCH(J129,Hoja1!$H$2:$H$82,0)),"")</f>
        <v/>
      </c>
      <c r="D129" s="70" t="str">
        <f>IFERROR(VLOOKUP(C129,Hoja1!$A$2:$H$82,4,0),"")</f>
        <v/>
      </c>
      <c r="E129" s="262" t="str">
        <f>+IFERROR(VLOOKUP(C129,Hoja1!$A$1:$J$82,10,0),"")</f>
        <v/>
      </c>
      <c r="F129" s="262" t="str">
        <f>+IFERROR(VLOOKUP(C129,Hoja1!$A$1:$I$82,3,0),"")</f>
        <v/>
      </c>
      <c r="G129" s="69" t="str">
        <f>+IFERROR(VLOOKUP(C129,Hoja1!$A$1:$K$82,11,0),"")</f>
        <v/>
      </c>
      <c r="H129" s="71" t="str">
        <f>+IFERROR(VLOOKUP(C129,Hoja1!$A$1:$L$82,12,0),"")</f>
        <v/>
      </c>
      <c r="I129" s="264"/>
      <c r="J129" s="55">
        <v>115</v>
      </c>
      <c r="K129" s="75"/>
      <c r="L129" s="149"/>
      <c r="M129" s="260"/>
      <c r="N129" s="72"/>
      <c r="O129" s="72"/>
      <c r="P129" s="72"/>
      <c r="Q129" s="72"/>
      <c r="R129" s="72"/>
      <c r="S129" s="72"/>
      <c r="T129" s="149"/>
      <c r="U129" s="149"/>
      <c r="V129" s="149"/>
      <c r="W129" s="149"/>
      <c r="X129" s="149"/>
      <c r="Y129" s="149"/>
      <c r="Z129" s="149"/>
    </row>
    <row r="130" spans="1:26" ht="99.75" customHeight="1">
      <c r="A130" s="149"/>
      <c r="B130" s="73">
        <f t="shared" si="0"/>
        <v>116</v>
      </c>
      <c r="C130" s="69" t="str">
        <f t="array" ref="C130">+IFERROR(INDEX(Hoja1!$A$2:$A$82,MATCH(J130,Hoja1!$H$2:$H$82,0)),"")</f>
        <v/>
      </c>
      <c r="D130" s="70" t="str">
        <f>IFERROR(VLOOKUP(C130,Hoja1!$A$2:$H$82,4,0),"")</f>
        <v/>
      </c>
      <c r="E130" s="262" t="str">
        <f>+IFERROR(VLOOKUP(C130,Hoja1!$A$1:$J$82,10,0),"")</f>
        <v/>
      </c>
      <c r="F130" s="262" t="str">
        <f>+IFERROR(VLOOKUP(C130,Hoja1!$A$1:$I$82,3,0),"")</f>
        <v/>
      </c>
      <c r="G130" s="69" t="str">
        <f>+IFERROR(VLOOKUP(C130,Hoja1!$A$1:$K$82,11,0),"")</f>
        <v/>
      </c>
      <c r="H130" s="71" t="str">
        <f>+IFERROR(VLOOKUP(C130,Hoja1!$A$1:$L$82,12,0),"")</f>
        <v/>
      </c>
      <c r="I130" s="264"/>
      <c r="J130" s="55">
        <v>116</v>
      </c>
      <c r="K130" s="75"/>
      <c r="L130" s="149"/>
      <c r="M130" s="260"/>
      <c r="N130" s="72"/>
      <c r="O130" s="72"/>
      <c r="P130" s="72"/>
      <c r="Q130" s="72"/>
      <c r="R130" s="72"/>
      <c r="S130" s="72"/>
      <c r="T130" s="149"/>
      <c r="U130" s="149"/>
      <c r="V130" s="149"/>
      <c r="W130" s="149"/>
      <c r="X130" s="149"/>
      <c r="Y130" s="149"/>
      <c r="Z130" s="149"/>
    </row>
    <row r="131" spans="1:26" ht="99.75" customHeight="1">
      <c r="A131" s="149"/>
      <c r="B131" s="68">
        <f t="shared" si="0"/>
        <v>117</v>
      </c>
      <c r="C131" s="69" t="str">
        <f t="array" ref="C131">+IFERROR(INDEX(Hoja1!$A$2:$A$82,MATCH(J131,Hoja1!$H$2:$H$82,0)),"")</f>
        <v/>
      </c>
      <c r="D131" s="70" t="str">
        <f>IFERROR(VLOOKUP(C131,Hoja1!$A$2:$H$82,4,0),"")</f>
        <v/>
      </c>
      <c r="E131" s="262" t="str">
        <f>+IFERROR(VLOOKUP(C131,Hoja1!$A$1:$J$82,10,0),"")</f>
        <v/>
      </c>
      <c r="F131" s="262" t="str">
        <f>+IFERROR(VLOOKUP(C131,Hoja1!$A$1:$I$82,3,0),"")</f>
        <v/>
      </c>
      <c r="G131" s="69" t="str">
        <f>+IFERROR(VLOOKUP(C131,Hoja1!$A$1:$K$82,11,0),"")</f>
        <v/>
      </c>
      <c r="H131" s="71" t="str">
        <f>+IFERROR(VLOOKUP(C131,Hoja1!$A$1:$L$82,12,0),"")</f>
        <v/>
      </c>
      <c r="I131" s="264"/>
      <c r="J131" s="55">
        <v>117</v>
      </c>
      <c r="K131" s="75"/>
      <c r="L131" s="149"/>
      <c r="M131" s="260"/>
      <c r="N131" s="72"/>
      <c r="O131" s="72"/>
      <c r="P131" s="72"/>
      <c r="Q131" s="72"/>
      <c r="R131" s="72"/>
      <c r="S131" s="72"/>
      <c r="T131" s="149"/>
      <c r="U131" s="149"/>
      <c r="V131" s="149"/>
      <c r="W131" s="149"/>
      <c r="X131" s="149"/>
      <c r="Y131" s="149"/>
      <c r="Z131" s="149"/>
    </row>
    <row r="132" spans="1:26" ht="99.75" customHeight="1">
      <c r="A132" s="149"/>
      <c r="B132" s="68">
        <f t="shared" si="0"/>
        <v>118</v>
      </c>
      <c r="C132" s="69" t="str">
        <f t="array" ref="C132">+IFERROR(INDEX(Hoja1!$A$2:$A$82,MATCH(J132,Hoja1!$H$2:$H$82,0)),"")</f>
        <v/>
      </c>
      <c r="D132" s="70" t="str">
        <f>IFERROR(VLOOKUP(C132,Hoja1!$A$2:$H$82,4,0),"")</f>
        <v/>
      </c>
      <c r="E132" s="262" t="str">
        <f>+IFERROR(VLOOKUP(C132,Hoja1!$A$1:$J$82,10,0),"")</f>
        <v/>
      </c>
      <c r="F132" s="262" t="str">
        <f>+IFERROR(VLOOKUP(C132,Hoja1!$A$1:$I$82,3,0),"")</f>
        <v/>
      </c>
      <c r="G132" s="69" t="str">
        <f>+IFERROR(VLOOKUP(C132,Hoja1!$A$1:$K$82,11,0),"")</f>
        <v/>
      </c>
      <c r="H132" s="71" t="str">
        <f>+IFERROR(VLOOKUP(C132,Hoja1!$A$1:$L$82,12,0),"")</f>
        <v/>
      </c>
      <c r="I132" s="264"/>
      <c r="J132" s="55">
        <v>118</v>
      </c>
      <c r="K132" s="75"/>
      <c r="L132" s="149"/>
      <c r="M132" s="260"/>
      <c r="N132" s="72"/>
      <c r="O132" s="72"/>
      <c r="P132" s="72"/>
      <c r="Q132" s="72"/>
      <c r="R132" s="72"/>
      <c r="S132" s="72"/>
      <c r="T132" s="149"/>
      <c r="U132" s="149"/>
      <c r="V132" s="149"/>
      <c r="W132" s="149"/>
      <c r="X132" s="149"/>
      <c r="Y132" s="149"/>
      <c r="Z132" s="149"/>
    </row>
    <row r="133" spans="1:26" ht="99.75" customHeight="1">
      <c r="A133" s="149"/>
      <c r="B133" s="68">
        <f t="shared" si="0"/>
        <v>119</v>
      </c>
      <c r="C133" s="69" t="str">
        <f t="array" ref="C133">+IFERROR(INDEX(Hoja1!$A$2:$A$82,MATCH(J133,Hoja1!$H$2:$H$82,0)),"")</f>
        <v/>
      </c>
      <c r="D133" s="70" t="str">
        <f>IFERROR(VLOOKUP(C133,Hoja1!$A$2:$H$82,4,0),"")</f>
        <v/>
      </c>
      <c r="E133" s="262" t="str">
        <f>+IFERROR(VLOOKUP(C133,Hoja1!$A$1:$J$82,10,0),"")</f>
        <v/>
      </c>
      <c r="F133" s="262" t="str">
        <f>+IFERROR(VLOOKUP(C133,Hoja1!$A$1:$I$82,3,0),"")</f>
        <v/>
      </c>
      <c r="G133" s="69" t="str">
        <f>+IFERROR(VLOOKUP(C133,Hoja1!$A$1:$K$82,11,0),"")</f>
        <v/>
      </c>
      <c r="H133" s="71" t="str">
        <f>+IFERROR(VLOOKUP(C133,Hoja1!$A$1:$L$82,12,0),"")</f>
        <v/>
      </c>
      <c r="I133" s="264"/>
      <c r="J133" s="55">
        <v>119</v>
      </c>
      <c r="K133" s="75"/>
      <c r="L133" s="149"/>
      <c r="M133" s="260"/>
      <c r="N133" s="72"/>
      <c r="O133" s="72"/>
      <c r="P133" s="72"/>
      <c r="Q133" s="72"/>
      <c r="R133" s="72"/>
      <c r="S133" s="72"/>
      <c r="T133" s="149"/>
      <c r="U133" s="149"/>
      <c r="V133" s="149"/>
      <c r="W133" s="149"/>
      <c r="X133" s="149"/>
      <c r="Y133" s="149"/>
      <c r="Z133" s="149"/>
    </row>
    <row r="134" spans="1:26" ht="99.75" customHeight="1">
      <c r="A134" s="149"/>
      <c r="B134" s="68">
        <f t="shared" si="0"/>
        <v>120</v>
      </c>
      <c r="C134" s="69" t="str">
        <f t="array" ref="C134">+IFERROR(INDEX(Hoja1!$A$2:$A$82,MATCH(J134,Hoja1!$H$2:$H$82,0)),"")</f>
        <v/>
      </c>
      <c r="D134" s="70" t="str">
        <f>IFERROR(VLOOKUP(C134,Hoja1!$A$2:$H$82,4,0),"")</f>
        <v/>
      </c>
      <c r="E134" s="262" t="str">
        <f>+IFERROR(VLOOKUP(C134,Hoja1!$A$1:$J$82,10,0),"")</f>
        <v/>
      </c>
      <c r="F134" s="262" t="str">
        <f>+IFERROR(VLOOKUP(C134,Hoja1!$A$1:$I$82,3,0),"")</f>
        <v/>
      </c>
      <c r="G134" s="69" t="str">
        <f>+IFERROR(VLOOKUP(C134,Hoja1!$A$1:$K$82,11,0),"")</f>
        <v/>
      </c>
      <c r="H134" s="71" t="str">
        <f>+IFERROR(VLOOKUP(C134,Hoja1!$A$1:$L$82,12,0),"")</f>
        <v/>
      </c>
      <c r="I134" s="264"/>
      <c r="J134" s="55">
        <v>120</v>
      </c>
      <c r="K134" s="75"/>
      <c r="L134" s="149"/>
      <c r="M134" s="260"/>
      <c r="N134" s="72"/>
      <c r="O134" s="72"/>
      <c r="P134" s="72"/>
      <c r="Q134" s="72"/>
      <c r="R134" s="72"/>
      <c r="S134" s="72"/>
      <c r="T134" s="149"/>
      <c r="U134" s="149"/>
      <c r="V134" s="149"/>
      <c r="W134" s="149"/>
      <c r="X134" s="149"/>
      <c r="Y134" s="149"/>
      <c r="Z134" s="149"/>
    </row>
    <row r="135" spans="1:26" ht="99.75" customHeight="1">
      <c r="A135" s="149"/>
      <c r="B135" s="73">
        <f t="shared" si="0"/>
        <v>121</v>
      </c>
      <c r="C135" s="69" t="str">
        <f t="array" ref="C135">+IFERROR(INDEX(Hoja1!$A$2:$A$82,MATCH(J135,Hoja1!$H$2:$H$82,0)),"")</f>
        <v/>
      </c>
      <c r="D135" s="70" t="str">
        <f>IFERROR(VLOOKUP(C135,Hoja1!$A$2:$H$82,4,0),"")</f>
        <v/>
      </c>
      <c r="E135" s="262" t="str">
        <f>+IFERROR(VLOOKUP(C135,Hoja1!$A$1:$J$82,10,0),"")</f>
        <v/>
      </c>
      <c r="F135" s="262" t="str">
        <f>+IFERROR(VLOOKUP(C135,Hoja1!$A$1:$I$82,3,0),"")</f>
        <v/>
      </c>
      <c r="G135" s="69" t="str">
        <f>+IFERROR(VLOOKUP(C135,Hoja1!$A$1:$K$82,11,0),"")</f>
        <v/>
      </c>
      <c r="H135" s="71" t="str">
        <f>+IFERROR(VLOOKUP(C135,Hoja1!$A$1:$L$82,12,0),"")</f>
        <v/>
      </c>
      <c r="I135" s="264"/>
      <c r="J135" s="55">
        <v>121</v>
      </c>
      <c r="K135" s="75"/>
      <c r="L135" s="149"/>
      <c r="M135" s="260"/>
      <c r="N135" s="72"/>
      <c r="O135" s="72"/>
      <c r="P135" s="72"/>
      <c r="Q135" s="72"/>
      <c r="R135" s="72"/>
      <c r="S135" s="72"/>
      <c r="T135" s="149"/>
      <c r="U135" s="149"/>
      <c r="V135" s="149"/>
      <c r="W135" s="149"/>
      <c r="X135" s="149"/>
      <c r="Y135" s="149"/>
      <c r="Z135" s="149"/>
    </row>
    <row r="136" spans="1:26" ht="99.75" customHeight="1">
      <c r="A136" s="149"/>
      <c r="B136" s="68">
        <f t="shared" si="0"/>
        <v>122</v>
      </c>
      <c r="C136" s="69" t="str">
        <f t="array" ref="C136">+IFERROR(INDEX(Hoja1!$A$2:$A$82,MATCH(J136,Hoja1!$H$2:$H$82,0)),"")</f>
        <v/>
      </c>
      <c r="D136" s="70" t="str">
        <f>IFERROR(VLOOKUP(C136,Hoja1!$A$2:$H$82,4,0),"")</f>
        <v/>
      </c>
      <c r="E136" s="262" t="str">
        <f>+IFERROR(VLOOKUP(C136,Hoja1!$A$1:$J$82,10,0),"")</f>
        <v/>
      </c>
      <c r="F136" s="262" t="str">
        <f>+IFERROR(VLOOKUP(C136,Hoja1!$A$1:$I$82,3,0),"")</f>
        <v/>
      </c>
      <c r="G136" s="69" t="str">
        <f>+IFERROR(VLOOKUP(C136,Hoja1!$A$1:$K$82,11,0),"")</f>
        <v/>
      </c>
      <c r="H136" s="71" t="str">
        <f>+IFERROR(VLOOKUP(C136,Hoja1!$A$1:$L$82,12,0),"")</f>
        <v/>
      </c>
      <c r="I136" s="264"/>
      <c r="J136" s="55">
        <v>122</v>
      </c>
      <c r="K136" s="75"/>
      <c r="L136" s="149"/>
      <c r="M136" s="260"/>
      <c r="N136" s="72"/>
      <c r="O136" s="72"/>
      <c r="P136" s="72"/>
      <c r="Q136" s="72"/>
      <c r="R136" s="72"/>
      <c r="S136" s="72"/>
      <c r="T136" s="149"/>
      <c r="U136" s="149"/>
      <c r="V136" s="149"/>
      <c r="W136" s="149"/>
      <c r="X136" s="149"/>
      <c r="Y136" s="149"/>
      <c r="Z136" s="149"/>
    </row>
    <row r="137" spans="1:26" ht="99.75" customHeight="1">
      <c r="A137" s="149"/>
      <c r="B137" s="68">
        <f t="shared" si="0"/>
        <v>123</v>
      </c>
      <c r="C137" s="69" t="str">
        <f t="array" ref="C137">+IFERROR(INDEX(Hoja1!$A$2:$A$82,MATCH(J137,Hoja1!$H$2:$H$82,0)),"")</f>
        <v/>
      </c>
      <c r="D137" s="70" t="str">
        <f>IFERROR(VLOOKUP(C137,Hoja1!$A$2:$H$82,4,0),"")</f>
        <v/>
      </c>
      <c r="E137" s="262" t="str">
        <f>+IFERROR(VLOOKUP(C137,Hoja1!$A$1:$J$82,10,0),"")</f>
        <v/>
      </c>
      <c r="F137" s="262" t="str">
        <f>+IFERROR(VLOOKUP(C137,Hoja1!$A$1:$I$82,3,0),"")</f>
        <v/>
      </c>
      <c r="G137" s="69" t="str">
        <f>+IFERROR(VLOOKUP(C137,Hoja1!$A$1:$K$82,11,0),"")</f>
        <v/>
      </c>
      <c r="H137" s="71" t="str">
        <f>+IFERROR(VLOOKUP(C137,Hoja1!$A$1:$L$82,12,0),"")</f>
        <v/>
      </c>
      <c r="I137" s="264"/>
      <c r="J137" s="55">
        <v>123</v>
      </c>
      <c r="K137" s="75"/>
      <c r="L137" s="149"/>
      <c r="M137" s="260"/>
      <c r="N137" s="72"/>
      <c r="O137" s="72"/>
      <c r="P137" s="72"/>
      <c r="Q137" s="72"/>
      <c r="R137" s="72"/>
      <c r="S137" s="72"/>
      <c r="T137" s="149"/>
      <c r="U137" s="149"/>
      <c r="V137" s="149"/>
      <c r="W137" s="149"/>
      <c r="X137" s="149"/>
      <c r="Y137" s="149"/>
      <c r="Z137" s="149"/>
    </row>
    <row r="138" spans="1:26" ht="99.75" customHeight="1">
      <c r="A138" s="149"/>
      <c r="B138" s="68">
        <f t="shared" si="0"/>
        <v>124</v>
      </c>
      <c r="C138" s="69" t="str">
        <f t="array" ref="C138">+IFERROR(INDEX(Hoja1!$A$2:$A$82,MATCH(J138,Hoja1!$H$2:$H$82,0)),"")</f>
        <v/>
      </c>
      <c r="D138" s="70" t="str">
        <f>IFERROR(VLOOKUP(C138,Hoja1!$A$2:$H$82,4,0),"")</f>
        <v/>
      </c>
      <c r="E138" s="262" t="str">
        <f>+IFERROR(VLOOKUP(C138,Hoja1!$A$1:$J$82,10,0),"")</f>
        <v/>
      </c>
      <c r="F138" s="262" t="str">
        <f>+IFERROR(VLOOKUP(C138,Hoja1!$A$1:$I$82,3,0),"")</f>
        <v/>
      </c>
      <c r="G138" s="69" t="str">
        <f>+IFERROR(VLOOKUP(C138,Hoja1!$A$1:$K$82,11,0),"")</f>
        <v/>
      </c>
      <c r="H138" s="71" t="str">
        <f>+IFERROR(VLOOKUP(C138,Hoja1!$A$1:$L$82,12,0),"")</f>
        <v/>
      </c>
      <c r="I138" s="264"/>
      <c r="J138" s="55">
        <v>124</v>
      </c>
      <c r="K138" s="75"/>
      <c r="L138" s="149"/>
      <c r="M138" s="260"/>
      <c r="N138" s="72"/>
      <c r="O138" s="72"/>
      <c r="P138" s="72"/>
      <c r="Q138" s="72"/>
      <c r="R138" s="72"/>
      <c r="S138" s="72"/>
      <c r="T138" s="149"/>
      <c r="U138" s="149"/>
      <c r="V138" s="149"/>
      <c r="W138" s="149"/>
      <c r="X138" s="149"/>
      <c r="Y138" s="149"/>
      <c r="Z138" s="149"/>
    </row>
    <row r="139" spans="1:26" ht="99.75" customHeight="1">
      <c r="A139" s="149"/>
      <c r="B139" s="68">
        <f t="shared" si="0"/>
        <v>125</v>
      </c>
      <c r="C139" s="69" t="str">
        <f t="array" ref="C139">+IFERROR(INDEX(Hoja1!$A$2:$A$82,MATCH(J139,Hoja1!$H$2:$H$82,0)),"")</f>
        <v/>
      </c>
      <c r="D139" s="70" t="str">
        <f>IFERROR(VLOOKUP(C139,Hoja1!$A$2:$H$82,4,0),"")</f>
        <v/>
      </c>
      <c r="E139" s="262" t="str">
        <f>+IFERROR(VLOOKUP(C139,Hoja1!$A$1:$J$82,10,0),"")</f>
        <v/>
      </c>
      <c r="F139" s="262" t="str">
        <f>+IFERROR(VLOOKUP(C139,Hoja1!$A$1:$I$82,3,0),"")</f>
        <v/>
      </c>
      <c r="G139" s="69" t="str">
        <f>+IFERROR(VLOOKUP(C139,Hoja1!$A$1:$K$82,11,0),"")</f>
        <v/>
      </c>
      <c r="H139" s="71" t="str">
        <f>+IFERROR(VLOOKUP(C139,Hoja1!$A$1:$L$82,12,0),"")</f>
        <v/>
      </c>
      <c r="I139" s="264"/>
      <c r="J139" s="55">
        <v>125</v>
      </c>
      <c r="K139" s="75"/>
      <c r="L139" s="149"/>
      <c r="M139" s="260"/>
      <c r="N139" s="72"/>
      <c r="O139" s="72"/>
      <c r="P139" s="72"/>
      <c r="Q139" s="72"/>
      <c r="R139" s="72"/>
      <c r="S139" s="72"/>
      <c r="T139" s="149"/>
      <c r="U139" s="149"/>
      <c r="V139" s="149"/>
      <c r="W139" s="149"/>
      <c r="X139" s="149"/>
      <c r="Y139" s="149"/>
      <c r="Z139" s="149"/>
    </row>
    <row r="140" spans="1:26" ht="99.75" customHeight="1">
      <c r="A140" s="149"/>
      <c r="B140" s="73">
        <f t="shared" si="0"/>
        <v>126</v>
      </c>
      <c r="C140" s="69" t="str">
        <f t="array" ref="C140">+IFERROR(INDEX(Hoja1!$A$2:$A$82,MATCH(J140,Hoja1!$H$2:$H$82,0)),"")</f>
        <v/>
      </c>
      <c r="D140" s="70" t="str">
        <f>IFERROR(VLOOKUP(C140,Hoja1!$A$2:$H$82,4,0),"")</f>
        <v/>
      </c>
      <c r="E140" s="262" t="str">
        <f>+IFERROR(VLOOKUP(C140,Hoja1!$A$1:$J$82,10,0),"")</f>
        <v/>
      </c>
      <c r="F140" s="262" t="str">
        <f>+IFERROR(VLOOKUP(C140,Hoja1!$A$1:$I$82,3,0),"")</f>
        <v/>
      </c>
      <c r="G140" s="69" t="str">
        <f>+IFERROR(VLOOKUP(C140,Hoja1!$A$1:$K$82,11,0),"")</f>
        <v/>
      </c>
      <c r="H140" s="71" t="str">
        <f>+IFERROR(VLOOKUP(C140,Hoja1!$A$1:$L$82,12,0),"")</f>
        <v/>
      </c>
      <c r="I140" s="264"/>
      <c r="J140" s="55">
        <v>126</v>
      </c>
      <c r="K140" s="75"/>
      <c r="L140" s="149"/>
      <c r="M140" s="260"/>
      <c r="N140" s="72"/>
      <c r="O140" s="72"/>
      <c r="P140" s="72"/>
      <c r="Q140" s="72"/>
      <c r="R140" s="72"/>
      <c r="S140" s="72"/>
      <c r="T140" s="149"/>
      <c r="U140" s="149"/>
      <c r="V140" s="149"/>
      <c r="W140" s="149"/>
      <c r="X140" s="149"/>
      <c r="Y140" s="149"/>
      <c r="Z140" s="149"/>
    </row>
    <row r="141" spans="1:26" ht="99.75" customHeight="1">
      <c r="A141" s="149"/>
      <c r="B141" s="68">
        <f t="shared" si="0"/>
        <v>127</v>
      </c>
      <c r="C141" s="69" t="str">
        <f t="array" ref="C141">+IFERROR(INDEX(Hoja1!$A$2:$A$82,MATCH(J141,Hoja1!$H$2:$H$82,0)),"")</f>
        <v/>
      </c>
      <c r="D141" s="70" t="str">
        <f>IFERROR(VLOOKUP(C141,Hoja1!$A$2:$H$82,4,0),"")</f>
        <v/>
      </c>
      <c r="E141" s="262" t="str">
        <f>+IFERROR(VLOOKUP(C141,Hoja1!$A$1:$J$82,10,0),"")</f>
        <v/>
      </c>
      <c r="F141" s="262" t="str">
        <f>+IFERROR(VLOOKUP(C141,Hoja1!$A$1:$I$82,3,0),"")</f>
        <v/>
      </c>
      <c r="G141" s="69" t="str">
        <f>+IFERROR(VLOOKUP(C141,Hoja1!$A$1:$K$82,11,0),"")</f>
        <v/>
      </c>
      <c r="H141" s="71" t="str">
        <f>+IFERROR(VLOOKUP(C141,Hoja1!$A$1:$L$82,12,0),"")</f>
        <v/>
      </c>
      <c r="I141" s="264"/>
      <c r="J141" s="55">
        <v>127</v>
      </c>
      <c r="K141" s="75"/>
      <c r="L141" s="149"/>
      <c r="M141" s="260"/>
      <c r="N141" s="72"/>
      <c r="O141" s="72"/>
      <c r="P141" s="72"/>
      <c r="Q141" s="72"/>
      <c r="R141" s="72"/>
      <c r="S141" s="72"/>
      <c r="T141" s="149"/>
      <c r="U141" s="149"/>
      <c r="V141" s="149"/>
      <c r="W141" s="149"/>
      <c r="X141" s="149"/>
      <c r="Y141" s="149"/>
      <c r="Z141" s="149"/>
    </row>
    <row r="142" spans="1:26" ht="99.75" customHeight="1">
      <c r="A142" s="149"/>
      <c r="B142" s="68">
        <f t="shared" si="0"/>
        <v>128</v>
      </c>
      <c r="C142" s="69" t="str">
        <f t="array" ref="C142">+IFERROR(INDEX(Hoja1!$A$2:$A$82,MATCH(J142,Hoja1!$H$2:$H$82,0)),"")</f>
        <v/>
      </c>
      <c r="D142" s="70" t="str">
        <f>IFERROR(VLOOKUP(C142,Hoja1!$A$2:$H$82,4,0),"")</f>
        <v/>
      </c>
      <c r="E142" s="262" t="str">
        <f>+IFERROR(VLOOKUP(C142,Hoja1!$A$1:$J$82,10,0),"")</f>
        <v/>
      </c>
      <c r="F142" s="262" t="str">
        <f>+IFERROR(VLOOKUP(C142,Hoja1!$A$1:$I$82,3,0),"")</f>
        <v/>
      </c>
      <c r="G142" s="69" t="str">
        <f>+IFERROR(VLOOKUP(C142,Hoja1!$A$1:$K$82,11,0),"")</f>
        <v/>
      </c>
      <c r="H142" s="71" t="str">
        <f>+IFERROR(VLOOKUP(C142,Hoja1!$A$1:$L$82,12,0),"")</f>
        <v/>
      </c>
      <c r="I142" s="264"/>
      <c r="J142" s="55">
        <v>128</v>
      </c>
      <c r="K142" s="75"/>
      <c r="L142" s="149"/>
      <c r="M142" s="260"/>
      <c r="N142" s="72"/>
      <c r="O142" s="72"/>
      <c r="P142" s="72"/>
      <c r="Q142" s="72"/>
      <c r="R142" s="72"/>
      <c r="S142" s="72"/>
      <c r="T142" s="149"/>
      <c r="U142" s="149"/>
      <c r="V142" s="149"/>
      <c r="W142" s="149"/>
      <c r="X142" s="149"/>
      <c r="Y142" s="149"/>
      <c r="Z142" s="149"/>
    </row>
    <row r="143" spans="1:26" ht="99.75" customHeight="1">
      <c r="A143" s="149"/>
      <c r="B143" s="68">
        <f t="shared" si="0"/>
        <v>129</v>
      </c>
      <c r="C143" s="69" t="str">
        <f t="array" ref="C143">+IFERROR(INDEX(Hoja1!$A$2:$A$82,MATCH(J143,Hoja1!$H$2:$H$82,0)),"")</f>
        <v/>
      </c>
      <c r="D143" s="70" t="str">
        <f>IFERROR(VLOOKUP(C143,Hoja1!$A$2:$H$82,4,0),"")</f>
        <v/>
      </c>
      <c r="E143" s="262" t="str">
        <f>+IFERROR(VLOOKUP(C143,Hoja1!$A$1:$J$82,10,0),"")</f>
        <v/>
      </c>
      <c r="F143" s="262" t="str">
        <f>+IFERROR(VLOOKUP(C143,Hoja1!$A$1:$I$82,3,0),"")</f>
        <v/>
      </c>
      <c r="G143" s="69" t="str">
        <f>+IFERROR(VLOOKUP(C143,Hoja1!$A$1:$K$82,11,0),"")</f>
        <v/>
      </c>
      <c r="H143" s="71" t="str">
        <f>+IFERROR(VLOOKUP(C143,Hoja1!$A$1:$L$82,12,0),"")</f>
        <v/>
      </c>
      <c r="I143" s="264"/>
      <c r="J143" s="55">
        <v>129</v>
      </c>
      <c r="K143" s="75"/>
      <c r="L143" s="149"/>
      <c r="M143" s="260"/>
      <c r="N143" s="72"/>
      <c r="O143" s="72"/>
      <c r="P143" s="72"/>
      <c r="Q143" s="72"/>
      <c r="R143" s="72"/>
      <c r="S143" s="72"/>
      <c r="T143" s="149"/>
      <c r="U143" s="149"/>
      <c r="V143" s="149"/>
      <c r="W143" s="149"/>
      <c r="X143" s="149"/>
      <c r="Y143" s="149"/>
      <c r="Z143" s="149"/>
    </row>
    <row r="144" spans="1:26" ht="99.75" customHeight="1">
      <c r="A144" s="149"/>
      <c r="B144" s="68">
        <f t="shared" si="0"/>
        <v>130</v>
      </c>
      <c r="C144" s="69" t="str">
        <f t="array" ref="C144">+IFERROR(INDEX(Hoja1!$A$2:$A$82,MATCH(J144,Hoja1!$H$2:$H$82,0)),"")</f>
        <v/>
      </c>
      <c r="D144" s="70" t="str">
        <f>IFERROR(VLOOKUP(C144,Hoja1!$A$2:$H$82,4,0),"")</f>
        <v/>
      </c>
      <c r="E144" s="262" t="str">
        <f>+IFERROR(VLOOKUP(C144,Hoja1!$A$1:$J$82,10,0),"")</f>
        <v/>
      </c>
      <c r="F144" s="262" t="str">
        <f>+IFERROR(VLOOKUP(C144,Hoja1!$A$1:$I$82,3,0),"")</f>
        <v/>
      </c>
      <c r="G144" s="69" t="str">
        <f>+IFERROR(VLOOKUP(C144,Hoja1!$A$1:$K$82,11,0),"")</f>
        <v/>
      </c>
      <c r="H144" s="71" t="str">
        <f>+IFERROR(VLOOKUP(C144,Hoja1!$A$1:$L$82,12,0),"")</f>
        <v/>
      </c>
      <c r="I144" s="264"/>
      <c r="J144" s="55">
        <v>130</v>
      </c>
      <c r="K144" s="75"/>
      <c r="L144" s="149"/>
      <c r="M144" s="260"/>
      <c r="N144" s="72"/>
      <c r="O144" s="72"/>
      <c r="P144" s="72"/>
      <c r="Q144" s="72"/>
      <c r="R144" s="72"/>
      <c r="S144" s="72"/>
      <c r="T144" s="149"/>
      <c r="U144" s="149"/>
      <c r="V144" s="149"/>
      <c r="W144" s="149"/>
      <c r="X144" s="149"/>
      <c r="Y144" s="149"/>
      <c r="Z144" s="149"/>
    </row>
    <row r="145" spans="1:26" ht="99.75" customHeight="1">
      <c r="A145" s="149"/>
      <c r="B145" s="73">
        <f t="shared" si="0"/>
        <v>131</v>
      </c>
      <c r="C145" s="69" t="str">
        <f t="array" ref="C145">+IFERROR(INDEX(Hoja1!$A$2:$A$82,MATCH(J145,Hoja1!$H$2:$H$82,0)),"")</f>
        <v/>
      </c>
      <c r="D145" s="70" t="str">
        <f>IFERROR(VLOOKUP(C145,Hoja1!$A$2:$H$82,4,0),"")</f>
        <v/>
      </c>
      <c r="E145" s="262" t="str">
        <f>+IFERROR(VLOOKUP(C145,Hoja1!$A$1:$J$82,10,0),"")</f>
        <v/>
      </c>
      <c r="F145" s="262" t="str">
        <f>+IFERROR(VLOOKUP(C145,Hoja1!$A$1:$I$82,3,0),"")</f>
        <v/>
      </c>
      <c r="G145" s="69" t="str">
        <f>+IFERROR(VLOOKUP(C145,Hoja1!$A$1:$K$82,11,0),"")</f>
        <v/>
      </c>
      <c r="H145" s="71" t="str">
        <f>+IFERROR(VLOOKUP(C145,Hoja1!$A$1:$L$82,12,0),"")</f>
        <v/>
      </c>
      <c r="I145" s="264"/>
      <c r="J145" s="55">
        <v>131</v>
      </c>
      <c r="K145" s="75"/>
      <c r="L145" s="149"/>
      <c r="M145" s="260"/>
      <c r="N145" s="72"/>
      <c r="O145" s="72"/>
      <c r="P145" s="72"/>
      <c r="Q145" s="72"/>
      <c r="R145" s="72"/>
      <c r="S145" s="72"/>
      <c r="T145" s="149"/>
      <c r="U145" s="149"/>
      <c r="V145" s="149"/>
      <c r="W145" s="149"/>
      <c r="X145" s="149"/>
      <c r="Y145" s="149"/>
      <c r="Z145" s="149"/>
    </row>
    <row r="146" spans="1:26" ht="99.75" customHeight="1">
      <c r="A146" s="149"/>
      <c r="B146" s="68">
        <f t="shared" si="0"/>
        <v>132</v>
      </c>
      <c r="C146" s="69" t="str">
        <f t="array" ref="C146">+IFERROR(INDEX(Hoja1!$A$2:$A$82,MATCH(J146,Hoja1!$H$2:$H$82,0)),"")</f>
        <v/>
      </c>
      <c r="D146" s="70" t="str">
        <f>IFERROR(VLOOKUP(C146,Hoja1!$A$2:$H$82,4,0),"")</f>
        <v/>
      </c>
      <c r="E146" s="262" t="str">
        <f>+IFERROR(VLOOKUP(C146,Hoja1!$A$1:$J$82,10,0),"")</f>
        <v/>
      </c>
      <c r="F146" s="262" t="str">
        <f>+IFERROR(VLOOKUP(C146,Hoja1!$A$1:$I$82,3,0),"")</f>
        <v/>
      </c>
      <c r="G146" s="69" t="str">
        <f>+IFERROR(VLOOKUP(C146,Hoja1!$A$1:$K$82,11,0),"")</f>
        <v/>
      </c>
      <c r="H146" s="71" t="str">
        <f>+IFERROR(VLOOKUP(C146,Hoja1!$A$1:$L$82,12,0),"")</f>
        <v/>
      </c>
      <c r="I146" s="264"/>
      <c r="J146" s="55">
        <v>132</v>
      </c>
      <c r="K146" s="75"/>
      <c r="L146" s="149"/>
      <c r="M146" s="260"/>
      <c r="N146" s="72"/>
      <c r="O146" s="72"/>
      <c r="P146" s="72"/>
      <c r="Q146" s="72"/>
      <c r="R146" s="72"/>
      <c r="S146" s="72"/>
      <c r="T146" s="149"/>
      <c r="U146" s="149"/>
      <c r="V146" s="149"/>
      <c r="W146" s="149"/>
      <c r="X146" s="149"/>
      <c r="Y146" s="149"/>
      <c r="Z146" s="149"/>
    </row>
    <row r="147" spans="1:26" ht="99.75" customHeight="1">
      <c r="A147" s="149"/>
      <c r="B147" s="68">
        <f t="shared" si="0"/>
        <v>133</v>
      </c>
      <c r="C147" s="69" t="str">
        <f t="array" ref="C147">+IFERROR(INDEX(Hoja1!$A$2:$A$82,MATCH(J147,Hoja1!$H$2:$H$82,0)),"")</f>
        <v/>
      </c>
      <c r="D147" s="70" t="str">
        <f>IFERROR(VLOOKUP(C147,Hoja1!$A$2:$H$82,4,0),"")</f>
        <v/>
      </c>
      <c r="E147" s="262" t="str">
        <f>+IFERROR(VLOOKUP(C147,Hoja1!$A$1:$J$82,10,0),"")</f>
        <v/>
      </c>
      <c r="F147" s="262" t="str">
        <f>+IFERROR(VLOOKUP(C147,Hoja1!$A$1:$I$82,3,0),"")</f>
        <v/>
      </c>
      <c r="G147" s="69" t="str">
        <f>+IFERROR(VLOOKUP(C147,Hoja1!$A$1:$K$82,11,0),"")</f>
        <v/>
      </c>
      <c r="H147" s="71" t="str">
        <f>+IFERROR(VLOOKUP(C147,Hoja1!$A$1:$L$82,12,0),"")</f>
        <v/>
      </c>
      <c r="I147" s="264"/>
      <c r="J147" s="55">
        <v>133</v>
      </c>
      <c r="K147" s="75"/>
      <c r="L147" s="149"/>
      <c r="M147" s="260"/>
      <c r="N147" s="72"/>
      <c r="O147" s="72"/>
      <c r="P147" s="72"/>
      <c r="Q147" s="72"/>
      <c r="R147" s="72"/>
      <c r="S147" s="72"/>
      <c r="T147" s="149"/>
      <c r="U147" s="149"/>
      <c r="V147" s="149"/>
      <c r="W147" s="149"/>
      <c r="X147" s="149"/>
      <c r="Y147" s="149"/>
      <c r="Z147" s="149"/>
    </row>
    <row r="148" spans="1:26" ht="99.75" customHeight="1">
      <c r="A148" s="149"/>
      <c r="B148" s="68">
        <f t="shared" si="0"/>
        <v>134</v>
      </c>
      <c r="C148" s="69" t="str">
        <f t="array" ref="C148">+IFERROR(INDEX(Hoja1!$A$2:$A$82,MATCH(J148,Hoja1!$H$2:$H$82,0)),"")</f>
        <v/>
      </c>
      <c r="D148" s="70" t="str">
        <f>IFERROR(VLOOKUP(C148,Hoja1!$A$2:$H$82,4,0),"")</f>
        <v/>
      </c>
      <c r="E148" s="262" t="str">
        <f>+IFERROR(VLOOKUP(C148,Hoja1!$A$1:$J$82,10,0),"")</f>
        <v/>
      </c>
      <c r="F148" s="262" t="str">
        <f>+IFERROR(VLOOKUP(C148,Hoja1!$A$1:$I$82,3,0),"")</f>
        <v/>
      </c>
      <c r="G148" s="69" t="str">
        <f>+IFERROR(VLOOKUP(C148,Hoja1!$A$1:$K$82,11,0),"")</f>
        <v/>
      </c>
      <c r="H148" s="71" t="str">
        <f>+IFERROR(VLOOKUP(C148,Hoja1!$A$1:$L$82,12,0),"")</f>
        <v/>
      </c>
      <c r="I148" s="264"/>
      <c r="J148" s="55">
        <v>134</v>
      </c>
      <c r="K148" s="75"/>
      <c r="L148" s="149"/>
      <c r="M148" s="260"/>
      <c r="N148" s="72"/>
      <c r="O148" s="72"/>
      <c r="P148" s="72"/>
      <c r="Q148" s="72"/>
      <c r="R148" s="72"/>
      <c r="S148" s="72"/>
      <c r="T148" s="149"/>
      <c r="U148" s="149"/>
      <c r="V148" s="149"/>
      <c r="W148" s="149"/>
      <c r="X148" s="149"/>
      <c r="Y148" s="149"/>
      <c r="Z148" s="149"/>
    </row>
    <row r="149" spans="1:26" ht="99.75" customHeight="1">
      <c r="A149" s="149"/>
      <c r="B149" s="68">
        <f t="shared" si="0"/>
        <v>135</v>
      </c>
      <c r="C149" s="69" t="str">
        <f t="array" ref="C149">+IFERROR(INDEX(Hoja1!$A$2:$A$82,MATCH(J149,Hoja1!$H$2:$H$82,0)),"")</f>
        <v/>
      </c>
      <c r="D149" s="70" t="str">
        <f>IFERROR(VLOOKUP(C149,Hoja1!$A$2:$H$82,4,0),"")</f>
        <v/>
      </c>
      <c r="E149" s="262" t="str">
        <f>+IFERROR(VLOOKUP(C149,Hoja1!$A$1:$J$82,10,0),"")</f>
        <v/>
      </c>
      <c r="F149" s="262" t="str">
        <f>+IFERROR(VLOOKUP(C149,Hoja1!$A$1:$I$82,3,0),"")</f>
        <v/>
      </c>
      <c r="G149" s="69" t="str">
        <f>+IFERROR(VLOOKUP(C149,Hoja1!$A$1:$K$82,11,0),"")</f>
        <v/>
      </c>
      <c r="H149" s="71" t="str">
        <f>+IFERROR(VLOOKUP(C149,Hoja1!$A$1:$L$82,12,0),"")</f>
        <v/>
      </c>
      <c r="I149" s="264"/>
      <c r="J149" s="55">
        <v>135</v>
      </c>
      <c r="K149" s="75"/>
      <c r="L149" s="149"/>
      <c r="M149" s="260"/>
      <c r="N149" s="72"/>
      <c r="O149" s="72"/>
      <c r="P149" s="72"/>
      <c r="Q149" s="72"/>
      <c r="R149" s="72"/>
      <c r="S149" s="72"/>
      <c r="T149" s="149"/>
      <c r="U149" s="149"/>
      <c r="V149" s="149"/>
      <c r="W149" s="149"/>
      <c r="X149" s="149"/>
      <c r="Y149" s="149"/>
      <c r="Z149" s="149"/>
    </row>
    <row r="150" spans="1:26" ht="99.75" customHeight="1">
      <c r="A150" s="149"/>
      <c r="B150" s="73">
        <f t="shared" si="0"/>
        <v>136</v>
      </c>
      <c r="C150" s="69" t="str">
        <f t="array" ref="C150">+IFERROR(INDEX(Hoja1!$A$2:$A$82,MATCH(J150,Hoja1!$H$2:$H$82,0)),"")</f>
        <v/>
      </c>
      <c r="D150" s="70" t="str">
        <f>IFERROR(VLOOKUP(C150,Hoja1!$A$2:$H$82,4,0),"")</f>
        <v/>
      </c>
      <c r="E150" s="262" t="str">
        <f>+IFERROR(VLOOKUP(C150,Hoja1!$A$1:$J$82,10,0),"")</f>
        <v/>
      </c>
      <c r="F150" s="262" t="str">
        <f>+IFERROR(VLOOKUP(C150,Hoja1!$A$1:$I$82,3,0),"")</f>
        <v/>
      </c>
      <c r="G150" s="69" t="str">
        <f>+IFERROR(VLOOKUP(C150,Hoja1!$A$1:$K$82,11,0),"")</f>
        <v/>
      </c>
      <c r="H150" s="71" t="str">
        <f>+IFERROR(VLOOKUP(C150,Hoja1!$A$1:$L$82,12,0),"")</f>
        <v/>
      </c>
      <c r="I150" s="264"/>
      <c r="J150" s="55">
        <v>136</v>
      </c>
      <c r="K150" s="75"/>
      <c r="L150" s="149"/>
      <c r="M150" s="260"/>
      <c r="N150" s="72"/>
      <c r="O150" s="72"/>
      <c r="P150" s="72"/>
      <c r="Q150" s="72"/>
      <c r="R150" s="72"/>
      <c r="S150" s="72"/>
      <c r="T150" s="149"/>
      <c r="U150" s="149"/>
      <c r="V150" s="149"/>
      <c r="W150" s="149"/>
      <c r="X150" s="149"/>
      <c r="Y150" s="149"/>
      <c r="Z150" s="149"/>
    </row>
    <row r="151" spans="1:26" ht="99.75" customHeight="1">
      <c r="A151" s="149"/>
      <c r="B151" s="68">
        <f t="shared" si="0"/>
        <v>137</v>
      </c>
      <c r="C151" s="69" t="str">
        <f t="array" ref="C151">+IFERROR(INDEX(Hoja1!$A$2:$A$82,MATCH(J151,Hoja1!$H$2:$H$82,0)),"")</f>
        <v/>
      </c>
      <c r="D151" s="70" t="str">
        <f>IFERROR(VLOOKUP(C151,Hoja1!$A$2:$H$82,4,0),"")</f>
        <v/>
      </c>
      <c r="E151" s="262" t="str">
        <f>+IFERROR(VLOOKUP(C151,Hoja1!$A$1:$J$82,10,0),"")</f>
        <v/>
      </c>
      <c r="F151" s="262" t="str">
        <f>+IFERROR(VLOOKUP(C151,Hoja1!$A$1:$I$82,3,0),"")</f>
        <v/>
      </c>
      <c r="G151" s="69" t="str">
        <f>+IFERROR(VLOOKUP(C151,Hoja1!$A$1:$K$82,11,0),"")</f>
        <v/>
      </c>
      <c r="H151" s="71" t="str">
        <f>+IFERROR(VLOOKUP(C151,Hoja1!$A$1:$L$82,12,0),"")</f>
        <v/>
      </c>
      <c r="I151" s="264"/>
      <c r="J151" s="55">
        <v>137</v>
      </c>
      <c r="K151" s="75"/>
      <c r="L151" s="149"/>
      <c r="M151" s="260"/>
      <c r="N151" s="72"/>
      <c r="O151" s="72"/>
      <c r="P151" s="72"/>
      <c r="Q151" s="72"/>
      <c r="R151" s="72"/>
      <c r="S151" s="72"/>
      <c r="T151" s="149"/>
      <c r="U151" s="149"/>
      <c r="V151" s="149"/>
      <c r="W151" s="149"/>
      <c r="X151" s="149"/>
      <c r="Y151" s="149"/>
      <c r="Z151" s="149"/>
    </row>
    <row r="152" spans="1:26" ht="99.75" customHeight="1">
      <c r="A152" s="149"/>
      <c r="B152" s="68">
        <f t="shared" si="0"/>
        <v>138</v>
      </c>
      <c r="C152" s="69" t="str">
        <f t="array" ref="C152">+IFERROR(INDEX(Hoja1!$A$2:$A$82,MATCH(J152,Hoja1!$H$2:$H$82,0)),"")</f>
        <v/>
      </c>
      <c r="D152" s="70" t="str">
        <f>IFERROR(VLOOKUP(C152,Hoja1!$A$2:$H$82,4,0),"")</f>
        <v/>
      </c>
      <c r="E152" s="262" t="str">
        <f>+IFERROR(VLOOKUP(C152,Hoja1!$A$1:$J$82,10,0),"")</f>
        <v/>
      </c>
      <c r="F152" s="262" t="str">
        <f>+IFERROR(VLOOKUP(C152,Hoja1!$A$1:$I$82,3,0),"")</f>
        <v/>
      </c>
      <c r="G152" s="69" t="str">
        <f>+IFERROR(VLOOKUP(C152,Hoja1!$A$1:$K$82,11,0),"")</f>
        <v/>
      </c>
      <c r="H152" s="71" t="str">
        <f>+IFERROR(VLOOKUP(C152,Hoja1!$A$1:$L$82,12,0),"")</f>
        <v/>
      </c>
      <c r="I152" s="264"/>
      <c r="J152" s="55">
        <v>138</v>
      </c>
      <c r="K152" s="75"/>
      <c r="L152" s="149"/>
      <c r="M152" s="260"/>
      <c r="N152" s="72"/>
      <c r="O152" s="72"/>
      <c r="P152" s="72"/>
      <c r="Q152" s="72"/>
      <c r="R152" s="72"/>
      <c r="S152" s="72"/>
      <c r="T152" s="149"/>
      <c r="U152" s="149"/>
      <c r="V152" s="149"/>
      <c r="W152" s="149"/>
      <c r="X152" s="149"/>
      <c r="Y152" s="149"/>
      <c r="Z152" s="149"/>
    </row>
    <row r="153" spans="1:26" ht="99.75" customHeight="1">
      <c r="A153" s="149"/>
      <c r="B153" s="68">
        <f t="shared" si="0"/>
        <v>139</v>
      </c>
      <c r="C153" s="69" t="str">
        <f t="array" ref="C153">+IFERROR(INDEX(Hoja1!$A$2:$A$82,MATCH(J153,Hoja1!$H$2:$H$82,0)),"")</f>
        <v/>
      </c>
      <c r="D153" s="70" t="str">
        <f>IFERROR(VLOOKUP(C153,Hoja1!$A$2:$H$82,4,0),"")</f>
        <v/>
      </c>
      <c r="E153" s="262" t="str">
        <f>+IFERROR(VLOOKUP(C153,Hoja1!$A$1:$J$82,10,0),"")</f>
        <v/>
      </c>
      <c r="F153" s="262" t="str">
        <f>+IFERROR(VLOOKUP(C153,Hoja1!$A$1:$I$82,3,0),"")</f>
        <v/>
      </c>
      <c r="G153" s="69" t="str">
        <f>+IFERROR(VLOOKUP(C153,Hoja1!$A$1:$K$82,11,0),"")</f>
        <v/>
      </c>
      <c r="H153" s="71" t="str">
        <f>+IFERROR(VLOOKUP(C153,Hoja1!$A$1:$L$82,12,0),"")</f>
        <v/>
      </c>
      <c r="I153" s="264"/>
      <c r="J153" s="55">
        <v>139</v>
      </c>
      <c r="K153" s="75"/>
      <c r="L153" s="149"/>
      <c r="M153" s="260"/>
      <c r="N153" s="72"/>
      <c r="O153" s="72"/>
      <c r="P153" s="72"/>
      <c r="Q153" s="72"/>
      <c r="R153" s="72"/>
      <c r="S153" s="72"/>
      <c r="T153" s="149"/>
      <c r="U153" s="149"/>
      <c r="V153" s="149"/>
      <c r="W153" s="149"/>
      <c r="X153" s="149"/>
      <c r="Y153" s="149"/>
      <c r="Z153" s="149"/>
    </row>
    <row r="154" spans="1:26" ht="99.75" customHeight="1">
      <c r="A154" s="149"/>
      <c r="B154" s="68">
        <f t="shared" si="0"/>
        <v>140</v>
      </c>
      <c r="C154" s="69" t="str">
        <f t="array" ref="C154">+IFERROR(INDEX(Hoja1!$A$2:$A$82,MATCH(J154,Hoja1!$H$2:$H$82,0)),"")</f>
        <v/>
      </c>
      <c r="D154" s="70" t="str">
        <f>IFERROR(VLOOKUP(C154,Hoja1!$A$2:$H$82,4,0),"")</f>
        <v/>
      </c>
      <c r="E154" s="262" t="str">
        <f>+IFERROR(VLOOKUP(C154,Hoja1!$A$1:$J$82,10,0),"")</f>
        <v/>
      </c>
      <c r="F154" s="262" t="str">
        <f>+IFERROR(VLOOKUP(C154,Hoja1!$A$1:$I$82,3,0),"")</f>
        <v/>
      </c>
      <c r="G154" s="69" t="str">
        <f>+IFERROR(VLOOKUP(C154,Hoja1!$A$1:$K$82,11,0),"")</f>
        <v/>
      </c>
      <c r="H154" s="71" t="str">
        <f>+IFERROR(VLOOKUP(C154,Hoja1!$A$1:$L$82,12,0),"")</f>
        <v/>
      </c>
      <c r="I154" s="264"/>
      <c r="J154" s="55">
        <v>140</v>
      </c>
      <c r="K154" s="75"/>
      <c r="L154" s="149"/>
      <c r="M154" s="260"/>
      <c r="N154" s="72"/>
      <c r="O154" s="72"/>
      <c r="P154" s="72"/>
      <c r="Q154" s="72"/>
      <c r="R154" s="72"/>
      <c r="S154" s="72"/>
      <c r="T154" s="149"/>
      <c r="U154" s="149"/>
      <c r="V154" s="149"/>
      <c r="W154" s="149"/>
      <c r="X154" s="149"/>
      <c r="Y154" s="149"/>
      <c r="Z154" s="149"/>
    </row>
    <row r="155" spans="1:26" ht="99.75" customHeight="1">
      <c r="A155" s="149"/>
      <c r="B155" s="73">
        <f t="shared" si="0"/>
        <v>141</v>
      </c>
      <c r="C155" s="69" t="str">
        <f t="array" ref="C155">+IFERROR(INDEX(Hoja1!$A$2:$A$82,MATCH(J155,Hoja1!$H$2:$H$82,0)),"")</f>
        <v/>
      </c>
      <c r="D155" s="70" t="str">
        <f>IFERROR(VLOOKUP(C155,Hoja1!$A$2:$H$82,4,0),"")</f>
        <v/>
      </c>
      <c r="E155" s="262" t="str">
        <f>+IFERROR(VLOOKUP(C155,Hoja1!$A$1:$J$82,10,0),"")</f>
        <v/>
      </c>
      <c r="F155" s="262" t="str">
        <f>+IFERROR(VLOOKUP(C155,Hoja1!$A$1:$I$82,3,0),"")</f>
        <v/>
      </c>
      <c r="G155" s="69" t="str">
        <f>+IFERROR(VLOOKUP(C155,Hoja1!$A$1:$K$82,11,0),"")</f>
        <v/>
      </c>
      <c r="H155" s="71" t="str">
        <f>+IFERROR(VLOOKUP(C155,Hoja1!$A$1:$L$82,12,0),"")</f>
        <v/>
      </c>
      <c r="I155" s="264"/>
      <c r="J155" s="55">
        <v>141</v>
      </c>
      <c r="K155" s="75"/>
      <c r="L155" s="149"/>
      <c r="M155" s="260"/>
      <c r="N155" s="72"/>
      <c r="O155" s="72"/>
      <c r="P155" s="72"/>
      <c r="Q155" s="72"/>
      <c r="R155" s="72"/>
      <c r="S155" s="72"/>
      <c r="T155" s="149"/>
      <c r="U155" s="149"/>
      <c r="V155" s="149"/>
      <c r="W155" s="149"/>
      <c r="X155" s="149"/>
      <c r="Y155" s="149"/>
      <c r="Z155" s="149"/>
    </row>
    <row r="156" spans="1:26" ht="99.75" customHeight="1">
      <c r="A156" s="149"/>
      <c r="B156" s="68">
        <f t="shared" si="0"/>
        <v>142</v>
      </c>
      <c r="C156" s="69" t="str">
        <f t="array" ref="C156">+IFERROR(INDEX(Hoja1!$A$2:$A$82,MATCH(J156,Hoja1!$H$2:$H$82,0)),"")</f>
        <v/>
      </c>
      <c r="D156" s="70" t="str">
        <f>IFERROR(VLOOKUP(C156,Hoja1!$A$2:$H$82,4,0),"")</f>
        <v/>
      </c>
      <c r="E156" s="262" t="str">
        <f>+IFERROR(VLOOKUP(C156,Hoja1!$A$1:$J$82,10,0),"")</f>
        <v/>
      </c>
      <c r="F156" s="262" t="str">
        <f>+IFERROR(VLOOKUP(C156,Hoja1!$A$1:$I$82,3,0),"")</f>
        <v/>
      </c>
      <c r="G156" s="69" t="str">
        <f>+IFERROR(VLOOKUP(C156,Hoja1!$A$1:$K$82,11,0),"")</f>
        <v/>
      </c>
      <c r="H156" s="71" t="str">
        <f>+IFERROR(VLOOKUP(C156,Hoja1!$A$1:$L$82,12,0),"")</f>
        <v/>
      </c>
      <c r="I156" s="264"/>
      <c r="J156" s="55">
        <v>142</v>
      </c>
      <c r="K156" s="75"/>
      <c r="L156" s="149"/>
      <c r="M156" s="260"/>
      <c r="N156" s="72"/>
      <c r="O156" s="72"/>
      <c r="P156" s="72"/>
      <c r="Q156" s="72"/>
      <c r="R156" s="72"/>
      <c r="S156" s="72"/>
      <c r="T156" s="149"/>
      <c r="U156" s="149"/>
      <c r="V156" s="149"/>
      <c r="W156" s="149"/>
      <c r="X156" s="149"/>
      <c r="Y156" s="149"/>
      <c r="Z156" s="149"/>
    </row>
    <row r="157" spans="1:26" ht="99.75" customHeight="1">
      <c r="A157" s="149"/>
      <c r="B157" s="68">
        <f t="shared" si="0"/>
        <v>143</v>
      </c>
      <c r="C157" s="69" t="str">
        <f t="array" ref="C157">+IFERROR(INDEX(Hoja1!$A$2:$A$82,MATCH(J157,Hoja1!$H$2:$H$82,0)),"")</f>
        <v/>
      </c>
      <c r="D157" s="70" t="str">
        <f>IFERROR(VLOOKUP(C157,Hoja1!$A$2:$H$82,4,0),"")</f>
        <v/>
      </c>
      <c r="E157" s="262" t="str">
        <f>+IFERROR(VLOOKUP(C157,Hoja1!$A$1:$J$82,10,0),"")</f>
        <v/>
      </c>
      <c r="F157" s="262" t="str">
        <f>+IFERROR(VLOOKUP(C157,Hoja1!$A$1:$I$82,3,0),"")</f>
        <v/>
      </c>
      <c r="G157" s="69" t="str">
        <f>+IFERROR(VLOOKUP(C157,Hoja1!$A$1:$K$82,11,0),"")</f>
        <v/>
      </c>
      <c r="H157" s="71" t="str">
        <f>+IFERROR(VLOOKUP(C157,Hoja1!$A$1:$L$82,12,0),"")</f>
        <v/>
      </c>
      <c r="I157" s="264"/>
      <c r="J157" s="55">
        <v>143</v>
      </c>
      <c r="K157" s="75"/>
      <c r="L157" s="149"/>
      <c r="M157" s="260"/>
      <c r="N157" s="72"/>
      <c r="O157" s="72"/>
      <c r="P157" s="72"/>
      <c r="Q157" s="72"/>
      <c r="R157" s="72"/>
      <c r="S157" s="72"/>
      <c r="T157" s="149"/>
      <c r="U157" s="149"/>
      <c r="V157" s="149"/>
      <c r="W157" s="149"/>
      <c r="X157" s="149"/>
      <c r="Y157" s="149"/>
      <c r="Z157" s="149"/>
    </row>
    <row r="158" spans="1:26" ht="99.75" customHeight="1">
      <c r="A158" s="149"/>
      <c r="B158" s="68">
        <f t="shared" si="0"/>
        <v>144</v>
      </c>
      <c r="C158" s="69" t="str">
        <f t="array" ref="C158">+IFERROR(INDEX(Hoja1!$A$2:$A$82,MATCH(J158,Hoja1!$H$2:$H$82,0)),"")</f>
        <v/>
      </c>
      <c r="D158" s="70" t="str">
        <f>IFERROR(VLOOKUP(C158,Hoja1!$A$2:$H$82,4,0),"")</f>
        <v/>
      </c>
      <c r="E158" s="262" t="str">
        <f>+IFERROR(VLOOKUP(C158,Hoja1!$A$1:$J$82,10,0),"")</f>
        <v/>
      </c>
      <c r="F158" s="262" t="str">
        <f>+IFERROR(VLOOKUP(C158,Hoja1!$A$1:$I$82,3,0),"")</f>
        <v/>
      </c>
      <c r="G158" s="69" t="str">
        <f>+IFERROR(VLOOKUP(C158,Hoja1!$A$1:$K$82,11,0),"")</f>
        <v/>
      </c>
      <c r="H158" s="71" t="str">
        <f>+IFERROR(VLOOKUP(C158,Hoja1!$A$1:$L$82,12,0),"")</f>
        <v/>
      </c>
      <c r="I158" s="264"/>
      <c r="J158" s="55">
        <v>144</v>
      </c>
      <c r="K158" s="75"/>
      <c r="L158" s="149"/>
      <c r="M158" s="260"/>
      <c r="N158" s="72"/>
      <c r="O158" s="72"/>
      <c r="P158" s="72"/>
      <c r="Q158" s="72"/>
      <c r="R158" s="72"/>
      <c r="S158" s="72"/>
      <c r="T158" s="149"/>
      <c r="U158" s="149"/>
      <c r="V158" s="149"/>
      <c r="W158" s="149"/>
      <c r="X158" s="149"/>
      <c r="Y158" s="149"/>
      <c r="Z158" s="149"/>
    </row>
    <row r="159" spans="1:26" ht="99.75" customHeight="1">
      <c r="A159" s="149"/>
      <c r="B159" s="68">
        <f t="shared" si="0"/>
        <v>145</v>
      </c>
      <c r="C159" s="69" t="str">
        <f t="array" ref="C159">+IFERROR(INDEX(Hoja1!$A$2:$A$82,MATCH(J159,Hoja1!$H$2:$H$82,0)),"")</f>
        <v/>
      </c>
      <c r="D159" s="70" t="str">
        <f>IFERROR(VLOOKUP(C159,Hoja1!$A$2:$H$82,4,0),"")</f>
        <v/>
      </c>
      <c r="E159" s="262" t="str">
        <f>+IFERROR(VLOOKUP(C159,Hoja1!$A$1:$J$82,10,0),"")</f>
        <v/>
      </c>
      <c r="F159" s="262" t="str">
        <f>+IFERROR(VLOOKUP(C159,Hoja1!$A$1:$I$82,3,0),"")</f>
        <v/>
      </c>
      <c r="G159" s="69" t="str">
        <f>+IFERROR(VLOOKUP(C159,Hoja1!$A$1:$K$82,11,0),"")</f>
        <v/>
      </c>
      <c r="H159" s="71" t="str">
        <f>+IFERROR(VLOOKUP(C159,Hoja1!$A$1:$L$82,12,0),"")</f>
        <v/>
      </c>
      <c r="I159" s="264"/>
      <c r="J159" s="55">
        <v>145</v>
      </c>
      <c r="K159" s="75"/>
      <c r="L159" s="149"/>
      <c r="M159" s="76"/>
      <c r="N159" s="72"/>
      <c r="O159" s="72"/>
      <c r="P159" s="72"/>
      <c r="Q159" s="72"/>
      <c r="R159" s="72"/>
      <c r="S159" s="72"/>
      <c r="T159" s="149"/>
      <c r="U159" s="149"/>
      <c r="V159" s="149"/>
      <c r="W159" s="149"/>
      <c r="X159" s="149"/>
      <c r="Y159" s="149"/>
      <c r="Z159" s="149"/>
    </row>
    <row r="160" spans="1:26" ht="99.75" customHeight="1">
      <c r="A160" s="149"/>
      <c r="B160" s="73">
        <f t="shared" si="0"/>
        <v>146</v>
      </c>
      <c r="C160" s="69" t="str">
        <f t="array" ref="C160">+IFERROR(INDEX(Hoja1!$A$2:$A$82,MATCH(J160,Hoja1!$H$2:$H$82,0)),"")</f>
        <v/>
      </c>
      <c r="D160" s="70" t="str">
        <f>IFERROR(VLOOKUP(C160,Hoja1!$A$2:$H$82,4,0),"")</f>
        <v/>
      </c>
      <c r="E160" s="262" t="str">
        <f>+IFERROR(VLOOKUP(C160,Hoja1!$A$1:$J$82,10,0),"")</f>
        <v/>
      </c>
      <c r="F160" s="262" t="str">
        <f>+IFERROR(VLOOKUP(C160,Hoja1!$A$1:$I$82,3,0),"")</f>
        <v/>
      </c>
      <c r="G160" s="69" t="str">
        <f>+IFERROR(VLOOKUP(C160,Hoja1!$A$1:$K$82,11,0),"")</f>
        <v/>
      </c>
      <c r="H160" s="71" t="str">
        <f>+IFERROR(VLOOKUP(C160,Hoja1!$A$1:$L$82,12,0),"")</f>
        <v/>
      </c>
      <c r="I160" s="264"/>
      <c r="J160" s="55">
        <v>146</v>
      </c>
      <c r="K160" s="75"/>
      <c r="L160" s="149"/>
      <c r="M160" s="76"/>
      <c r="N160" s="72"/>
      <c r="O160" s="72"/>
      <c r="P160" s="72"/>
      <c r="Q160" s="72"/>
      <c r="R160" s="72"/>
      <c r="S160" s="72"/>
      <c r="T160" s="149"/>
      <c r="U160" s="149"/>
      <c r="V160" s="149"/>
      <c r="W160" s="149"/>
      <c r="X160" s="149"/>
      <c r="Y160" s="149"/>
      <c r="Z160" s="149"/>
    </row>
    <row r="161" spans="1:26" ht="99.75" customHeight="1">
      <c r="A161" s="149"/>
      <c r="B161" s="68">
        <f t="shared" si="0"/>
        <v>147</v>
      </c>
      <c r="C161" s="69" t="str">
        <f t="array" ref="C161">+IFERROR(INDEX(Hoja1!$A$2:$A$82,MATCH(J161,Hoja1!$H$2:$H$82,0)),"")</f>
        <v/>
      </c>
      <c r="D161" s="70" t="str">
        <f>IFERROR(VLOOKUP(C161,Hoja1!$A$2:$H$82,4,0),"")</f>
        <v/>
      </c>
      <c r="E161" s="70" t="str">
        <f>+IFERROR(VLOOKUP(C161,Hoja1!$A$1:$J$82,10,0),"")</f>
        <v/>
      </c>
      <c r="F161" s="70" t="str">
        <f>+IFERROR(VLOOKUP(C161,Hoja1!$A$1:$I$82,3,0),"")</f>
        <v/>
      </c>
      <c r="G161" s="69" t="str">
        <f>+IFERROR(VLOOKUP(C161,Hoja1!$A$1:$K$82,11,0),"")</f>
        <v/>
      </c>
      <c r="H161" s="71" t="str">
        <f>+IFERROR(VLOOKUP(C161,Hoja1!$A$1:$L$82,12,0),"")</f>
        <v/>
      </c>
      <c r="I161" s="69"/>
      <c r="J161" s="55">
        <v>147</v>
      </c>
      <c r="K161" s="75"/>
      <c r="L161" s="149"/>
      <c r="M161" s="76"/>
      <c r="N161" s="72"/>
      <c r="O161" s="72"/>
      <c r="P161" s="72"/>
      <c r="Q161" s="72"/>
      <c r="R161" s="72"/>
      <c r="S161" s="72"/>
      <c r="T161" s="149"/>
      <c r="U161" s="149"/>
      <c r="V161" s="149"/>
      <c r="W161" s="149"/>
      <c r="X161" s="149"/>
      <c r="Y161" s="149"/>
      <c r="Z161" s="149"/>
    </row>
    <row r="162" spans="1:26" ht="99.75" customHeight="1">
      <c r="A162" s="149"/>
      <c r="B162" s="68">
        <f t="shared" si="0"/>
        <v>148</v>
      </c>
      <c r="C162" s="69" t="str">
        <f t="array" ref="C162">+IFERROR(INDEX(Hoja1!$A$2:$A$82,MATCH(J162,Hoja1!$H$2:$H$82,0)),"")</f>
        <v/>
      </c>
      <c r="D162" s="70" t="str">
        <f>IFERROR(VLOOKUP(C162,Hoja1!$A$2:$H$82,4,0),"")</f>
        <v/>
      </c>
      <c r="E162" s="70" t="str">
        <f>+IFERROR(VLOOKUP(C162,Hoja1!$A$1:$J$82,10,0),"")</f>
        <v/>
      </c>
      <c r="F162" s="70" t="str">
        <f>+IFERROR(VLOOKUP(C162,Hoja1!$A$1:$I$82,3,0),"")</f>
        <v/>
      </c>
      <c r="G162" s="69" t="str">
        <f>+IFERROR(VLOOKUP(C162,Hoja1!$A$1:$K$82,11,0),"")</f>
        <v/>
      </c>
      <c r="H162" s="71" t="str">
        <f>+IFERROR(VLOOKUP(C162,Hoja1!$A$1:$L$82,12,0),"")</f>
        <v/>
      </c>
      <c r="I162" s="69"/>
      <c r="J162" s="55">
        <v>148</v>
      </c>
      <c r="K162" s="75"/>
      <c r="L162" s="149"/>
      <c r="M162" s="76"/>
      <c r="N162" s="72"/>
      <c r="O162" s="72"/>
      <c r="P162" s="72"/>
      <c r="Q162" s="72"/>
      <c r="R162" s="72"/>
      <c r="S162" s="72"/>
      <c r="T162" s="149"/>
      <c r="U162" s="149"/>
      <c r="V162" s="149"/>
      <c r="W162" s="149"/>
      <c r="X162" s="149"/>
      <c r="Y162" s="149"/>
      <c r="Z162" s="149"/>
    </row>
    <row r="163" spans="1:26" ht="99.75" customHeight="1">
      <c r="A163" s="149"/>
      <c r="B163" s="68">
        <f t="shared" si="0"/>
        <v>149</v>
      </c>
      <c r="C163" s="69" t="str">
        <f t="array" ref="C163">+IFERROR(INDEX(Hoja1!$A$2:$A$82,MATCH(J163,Hoja1!$H$2:$H$82,0)),"")</f>
        <v/>
      </c>
      <c r="D163" s="70" t="str">
        <f>IFERROR(VLOOKUP(C163,Hoja1!$A$2:$H$82,4,0),"")</f>
        <v/>
      </c>
      <c r="E163" s="70" t="str">
        <f>+IFERROR(VLOOKUP(C163,Hoja1!$A$1:$J$82,10,0),"")</f>
        <v/>
      </c>
      <c r="F163" s="70" t="str">
        <f>+IFERROR(VLOOKUP(C163,Hoja1!$A$1:$I$82,3,0),"")</f>
        <v/>
      </c>
      <c r="G163" s="69" t="str">
        <f>+IFERROR(VLOOKUP(C163,Hoja1!$A$1:$K$82,11,0),"")</f>
        <v/>
      </c>
      <c r="H163" s="71" t="str">
        <f>+IFERROR(VLOOKUP(C163,Hoja1!$A$1:$L$82,12,0),"")</f>
        <v/>
      </c>
      <c r="I163" s="69"/>
      <c r="J163" s="55">
        <v>149</v>
      </c>
      <c r="K163" s="75"/>
      <c r="L163" s="149"/>
      <c r="M163" s="76"/>
      <c r="N163" s="72"/>
      <c r="O163" s="72"/>
      <c r="P163" s="72"/>
      <c r="Q163" s="72"/>
      <c r="R163" s="72"/>
      <c r="S163" s="72"/>
      <c r="T163" s="149"/>
      <c r="U163" s="149"/>
      <c r="V163" s="149"/>
      <c r="W163" s="149"/>
      <c r="X163" s="149"/>
      <c r="Y163" s="149"/>
      <c r="Z163" s="149"/>
    </row>
    <row r="164" spans="1:26" ht="99.75" customHeight="1">
      <c r="A164" s="149"/>
      <c r="B164" s="77">
        <f t="shared" si="0"/>
        <v>150</v>
      </c>
      <c r="C164" s="78" t="str">
        <f t="array" ref="C164">+IFERROR(INDEX(Hoja1!$A$2:$A$82,MATCH(J164,Hoja1!$H$2:$H$82,0)),"")</f>
        <v/>
      </c>
      <c r="D164" s="79" t="str">
        <f>IFERROR(VLOOKUP(C164,Hoja1!$A$2:$H$82,4,0),"")</f>
        <v/>
      </c>
      <c r="E164" s="79" t="str">
        <f>+IFERROR(VLOOKUP(C164,Hoja1!$A$1:$J$82,10,0),"")</f>
        <v/>
      </c>
      <c r="F164" s="79" t="str">
        <f>+IFERROR(VLOOKUP(C164,Hoja1!$A$1:$I$82,3,0),"")</f>
        <v/>
      </c>
      <c r="G164" s="78" t="str">
        <f>+IFERROR(VLOOKUP(C164,Hoja1!$A$1:$K$82,11,0),"")</f>
        <v/>
      </c>
      <c r="H164" s="80" t="str">
        <f>+IFERROR(VLOOKUP(C164,Hoja1!$A$1:$L$82,12,0),"")</f>
        <v/>
      </c>
      <c r="I164" s="78"/>
      <c r="J164" s="55">
        <v>150</v>
      </c>
      <c r="K164" s="75"/>
      <c r="L164" s="149"/>
      <c r="M164" s="76"/>
      <c r="N164" s="72"/>
      <c r="O164" s="72"/>
      <c r="P164" s="72"/>
      <c r="Q164" s="72"/>
      <c r="R164" s="72"/>
      <c r="S164" s="72"/>
      <c r="T164" s="149"/>
      <c r="U164" s="149"/>
      <c r="V164" s="149"/>
      <c r="W164" s="149"/>
      <c r="X164" s="149"/>
      <c r="Y164" s="149"/>
      <c r="Z164" s="149"/>
    </row>
    <row r="165" spans="1:26" ht="12.75" customHeight="1">
      <c r="A165" s="149"/>
      <c r="B165" s="150"/>
      <c r="C165" s="151"/>
      <c r="D165" s="278"/>
      <c r="E165" s="149"/>
      <c r="F165" s="149"/>
      <c r="G165" s="149"/>
      <c r="H165" s="149"/>
      <c r="I165" s="149"/>
      <c r="J165" s="55"/>
      <c r="K165" s="149"/>
      <c r="L165" s="149"/>
      <c r="M165" s="152"/>
      <c r="N165" s="149"/>
      <c r="O165" s="149"/>
      <c r="P165" s="149"/>
      <c r="Q165" s="149"/>
      <c r="R165" s="149"/>
      <c r="S165" s="149"/>
      <c r="T165" s="149"/>
      <c r="U165" s="149"/>
      <c r="V165" s="149"/>
      <c r="W165" s="149"/>
      <c r="X165" s="149"/>
      <c r="Y165" s="149"/>
      <c r="Z165" s="149"/>
    </row>
    <row r="166" spans="1:26" ht="12.75" customHeight="1">
      <c r="A166" s="149"/>
      <c r="B166" s="150"/>
      <c r="C166" s="151"/>
      <c r="D166" s="278"/>
      <c r="E166" s="149"/>
      <c r="F166" s="149"/>
      <c r="G166" s="149"/>
      <c r="H166" s="149"/>
      <c r="I166" s="149"/>
      <c r="J166" s="55"/>
      <c r="K166" s="149"/>
      <c r="L166" s="149"/>
      <c r="M166" s="152"/>
      <c r="N166" s="149"/>
      <c r="O166" s="149"/>
      <c r="P166" s="149"/>
      <c r="Q166" s="149"/>
      <c r="R166" s="149"/>
      <c r="S166" s="149"/>
      <c r="T166" s="149"/>
      <c r="U166" s="149"/>
      <c r="V166" s="149"/>
      <c r="W166" s="149"/>
      <c r="X166" s="149"/>
      <c r="Y166" s="149"/>
      <c r="Z166" s="149"/>
    </row>
    <row r="167" spans="1:26" ht="12.75" customHeight="1">
      <c r="A167" s="149"/>
      <c r="B167" s="150"/>
      <c r="C167" s="151"/>
      <c r="D167" s="278"/>
      <c r="E167" s="149"/>
      <c r="F167" s="149"/>
      <c r="G167" s="149"/>
      <c r="H167" s="149"/>
      <c r="I167" s="149"/>
      <c r="J167" s="55"/>
      <c r="K167" s="149"/>
      <c r="L167" s="149"/>
      <c r="M167" s="152"/>
      <c r="N167" s="149"/>
      <c r="O167" s="149"/>
      <c r="P167" s="149"/>
      <c r="Q167" s="149"/>
      <c r="R167" s="149"/>
      <c r="S167" s="149"/>
      <c r="T167" s="149"/>
      <c r="U167" s="149"/>
      <c r="V167" s="149"/>
      <c r="W167" s="149"/>
      <c r="X167" s="149"/>
      <c r="Y167" s="149"/>
      <c r="Z167" s="149"/>
    </row>
    <row r="168" spans="1:26" ht="12.75" customHeight="1">
      <c r="A168" s="149"/>
      <c r="B168" s="150"/>
      <c r="C168" s="151"/>
      <c r="D168" s="278"/>
      <c r="E168" s="149"/>
      <c r="F168" s="149"/>
      <c r="G168" s="149"/>
      <c r="H168" s="149"/>
      <c r="I168" s="149"/>
      <c r="J168" s="55"/>
      <c r="K168" s="149"/>
      <c r="L168" s="149"/>
      <c r="M168" s="152"/>
      <c r="N168" s="149"/>
      <c r="O168" s="149"/>
      <c r="P168" s="149"/>
      <c r="Q168" s="149"/>
      <c r="R168" s="149"/>
      <c r="S168" s="149"/>
      <c r="T168" s="149"/>
      <c r="U168" s="149"/>
      <c r="V168" s="149"/>
      <c r="W168" s="149"/>
      <c r="X168" s="149"/>
      <c r="Y168" s="149"/>
      <c r="Z168" s="149"/>
    </row>
    <row r="169" spans="1:26" ht="12.75" customHeight="1">
      <c r="A169" s="149"/>
      <c r="B169" s="150"/>
      <c r="C169" s="151"/>
      <c r="D169" s="278"/>
      <c r="E169" s="149"/>
      <c r="F169" s="149"/>
      <c r="G169" s="149"/>
      <c r="H169" s="149"/>
      <c r="I169" s="149"/>
      <c r="J169" s="55"/>
      <c r="K169" s="149"/>
      <c r="L169" s="149"/>
      <c r="M169" s="152"/>
      <c r="N169" s="149"/>
      <c r="O169" s="149"/>
      <c r="P169" s="149"/>
      <c r="Q169" s="149"/>
      <c r="R169" s="149"/>
      <c r="S169" s="149"/>
      <c r="T169" s="149"/>
      <c r="U169" s="149"/>
      <c r="V169" s="149"/>
      <c r="W169" s="149"/>
      <c r="X169" s="149"/>
      <c r="Y169" s="149"/>
      <c r="Z169" s="149"/>
    </row>
    <row r="170" spans="1:26" ht="12.75" customHeight="1">
      <c r="A170" s="149"/>
      <c r="B170" s="150"/>
      <c r="C170" s="151"/>
      <c r="D170" s="278"/>
      <c r="E170" s="149"/>
      <c r="F170" s="149"/>
      <c r="G170" s="149"/>
      <c r="H170" s="149"/>
      <c r="I170" s="149"/>
      <c r="J170" s="55"/>
      <c r="K170" s="149"/>
      <c r="L170" s="149"/>
      <c r="M170" s="152"/>
      <c r="N170" s="149"/>
      <c r="O170" s="149"/>
      <c r="P170" s="149"/>
      <c r="Q170" s="149"/>
      <c r="R170" s="149"/>
      <c r="S170" s="149"/>
      <c r="T170" s="149"/>
      <c r="U170" s="149"/>
      <c r="V170" s="149"/>
      <c r="W170" s="149"/>
      <c r="X170" s="149"/>
      <c r="Y170" s="149"/>
      <c r="Z170" s="149"/>
    </row>
    <row r="171" spans="1:26" ht="12.75" customHeight="1">
      <c r="A171" s="149"/>
      <c r="B171" s="150"/>
      <c r="C171" s="151"/>
      <c r="D171" s="278"/>
      <c r="E171" s="149"/>
      <c r="F171" s="149"/>
      <c r="G171" s="149"/>
      <c r="H171" s="149"/>
      <c r="I171" s="149"/>
      <c r="J171" s="55"/>
      <c r="K171" s="149"/>
      <c r="L171" s="149"/>
      <c r="M171" s="152"/>
      <c r="N171" s="149"/>
      <c r="O171" s="149"/>
      <c r="P171" s="149"/>
      <c r="Q171" s="149"/>
      <c r="R171" s="149"/>
      <c r="S171" s="149"/>
      <c r="T171" s="149"/>
      <c r="U171" s="149"/>
      <c r="V171" s="149"/>
      <c r="W171" s="149"/>
      <c r="X171" s="149"/>
      <c r="Y171" s="149"/>
      <c r="Z171" s="149"/>
    </row>
    <row r="172" spans="1:26" ht="12.75" customHeight="1">
      <c r="A172" s="149"/>
      <c r="B172" s="150"/>
      <c r="C172" s="151"/>
      <c r="D172" s="278"/>
      <c r="E172" s="149"/>
      <c r="F172" s="149"/>
      <c r="G172" s="149"/>
      <c r="H172" s="149"/>
      <c r="I172" s="149"/>
      <c r="J172" s="55"/>
      <c r="K172" s="149"/>
      <c r="L172" s="149"/>
      <c r="M172" s="152"/>
      <c r="N172" s="149"/>
      <c r="O172" s="149"/>
      <c r="P172" s="149"/>
      <c r="Q172" s="149"/>
      <c r="R172" s="149"/>
      <c r="S172" s="149"/>
      <c r="T172" s="149"/>
      <c r="U172" s="149"/>
      <c r="V172" s="149"/>
      <c r="W172" s="149"/>
      <c r="X172" s="149"/>
      <c r="Y172" s="149"/>
      <c r="Z172" s="149"/>
    </row>
    <row r="173" spans="1:26" ht="12.75" customHeight="1">
      <c r="A173" s="149"/>
      <c r="B173" s="150"/>
      <c r="C173" s="151"/>
      <c r="D173" s="278"/>
      <c r="E173" s="149"/>
      <c r="F173" s="149"/>
      <c r="G173" s="149"/>
      <c r="H173" s="149"/>
      <c r="I173" s="149"/>
      <c r="J173" s="55"/>
      <c r="K173" s="149"/>
      <c r="L173" s="149"/>
      <c r="M173" s="152"/>
      <c r="N173" s="149"/>
      <c r="O173" s="149"/>
      <c r="P173" s="149"/>
      <c r="Q173" s="149"/>
      <c r="R173" s="149"/>
      <c r="S173" s="149"/>
      <c r="T173" s="149"/>
      <c r="U173" s="149"/>
      <c r="V173" s="149"/>
      <c r="W173" s="149"/>
      <c r="X173" s="149"/>
      <c r="Y173" s="149"/>
      <c r="Z173" s="149"/>
    </row>
    <row r="174" spans="1:26" ht="12.75" customHeight="1">
      <c r="A174" s="149"/>
      <c r="B174" s="150"/>
      <c r="C174" s="151"/>
      <c r="D174" s="278"/>
      <c r="E174" s="149"/>
      <c r="F174" s="149"/>
      <c r="G174" s="149"/>
      <c r="H174" s="149"/>
      <c r="I174" s="149"/>
      <c r="J174" s="55"/>
      <c r="K174" s="149"/>
      <c r="L174" s="149"/>
      <c r="M174" s="152"/>
      <c r="N174" s="149"/>
      <c r="O174" s="149"/>
      <c r="P174" s="149"/>
      <c r="Q174" s="149"/>
      <c r="R174" s="149"/>
      <c r="S174" s="149"/>
      <c r="T174" s="149"/>
      <c r="U174" s="149"/>
      <c r="V174" s="149"/>
      <c r="W174" s="149"/>
      <c r="X174" s="149"/>
      <c r="Y174" s="149"/>
      <c r="Z174" s="149"/>
    </row>
    <row r="175" spans="1:26" ht="12.75" customHeight="1">
      <c r="A175" s="149"/>
      <c r="B175" s="150"/>
      <c r="C175" s="151"/>
      <c r="D175" s="278"/>
      <c r="E175" s="149"/>
      <c r="F175" s="149"/>
      <c r="G175" s="149"/>
      <c r="H175" s="149"/>
      <c r="I175" s="149"/>
      <c r="J175" s="55"/>
      <c r="K175" s="149"/>
      <c r="L175" s="149"/>
      <c r="M175" s="152"/>
      <c r="N175" s="149"/>
      <c r="O175" s="149"/>
      <c r="P175" s="149"/>
      <c r="Q175" s="149"/>
      <c r="R175" s="149"/>
      <c r="S175" s="149"/>
      <c r="T175" s="149"/>
      <c r="U175" s="149"/>
      <c r="V175" s="149"/>
      <c r="W175" s="149"/>
      <c r="X175" s="149"/>
      <c r="Y175" s="149"/>
      <c r="Z175" s="149"/>
    </row>
    <row r="176" spans="1:26" ht="12.75" customHeight="1">
      <c r="A176" s="149"/>
      <c r="B176" s="150"/>
      <c r="C176" s="151"/>
      <c r="D176" s="278"/>
      <c r="E176" s="149"/>
      <c r="F176" s="149"/>
      <c r="G176" s="149"/>
      <c r="H176" s="149"/>
      <c r="I176" s="149"/>
      <c r="J176" s="55"/>
      <c r="K176" s="149"/>
      <c r="L176" s="149"/>
      <c r="M176" s="152"/>
      <c r="N176" s="149"/>
      <c r="O176" s="149"/>
      <c r="P176" s="149"/>
      <c r="Q176" s="149"/>
      <c r="R176" s="149"/>
      <c r="S176" s="149"/>
      <c r="T176" s="149"/>
      <c r="U176" s="149"/>
      <c r="V176" s="149"/>
      <c r="W176" s="149"/>
      <c r="X176" s="149"/>
      <c r="Y176" s="149"/>
      <c r="Z176" s="149"/>
    </row>
    <row r="177" spans="1:26" ht="12.75" customHeight="1">
      <c r="A177" s="149"/>
      <c r="B177" s="150"/>
      <c r="C177" s="151"/>
      <c r="D177" s="278"/>
      <c r="E177" s="149"/>
      <c r="F177" s="149"/>
      <c r="G177" s="149"/>
      <c r="H177" s="149"/>
      <c r="I177" s="149"/>
      <c r="J177" s="55"/>
      <c r="K177" s="149"/>
      <c r="L177" s="149"/>
      <c r="M177" s="152"/>
      <c r="N177" s="149"/>
      <c r="O177" s="149"/>
      <c r="P177" s="149"/>
      <c r="Q177" s="149"/>
      <c r="R177" s="149"/>
      <c r="S177" s="149"/>
      <c r="T177" s="149"/>
      <c r="U177" s="149"/>
      <c r="V177" s="149"/>
      <c r="W177" s="149"/>
      <c r="X177" s="149"/>
      <c r="Y177" s="149"/>
      <c r="Z177" s="149"/>
    </row>
    <row r="178" spans="1:26" ht="12.75" customHeight="1">
      <c r="A178" s="149"/>
      <c r="B178" s="150"/>
      <c r="C178" s="151"/>
      <c r="D178" s="278"/>
      <c r="E178" s="149"/>
      <c r="F178" s="149"/>
      <c r="G178" s="149"/>
      <c r="H178" s="149"/>
      <c r="I178" s="149"/>
      <c r="J178" s="55"/>
      <c r="K178" s="149"/>
      <c r="L178" s="149"/>
      <c r="M178" s="152"/>
      <c r="N178" s="149"/>
      <c r="O178" s="149"/>
      <c r="P178" s="149"/>
      <c r="Q178" s="149"/>
      <c r="R178" s="149"/>
      <c r="S178" s="149"/>
      <c r="T178" s="149"/>
      <c r="U178" s="149"/>
      <c r="V178" s="149"/>
      <c r="W178" s="149"/>
      <c r="X178" s="149"/>
      <c r="Y178" s="149"/>
      <c r="Z178" s="149"/>
    </row>
    <row r="179" spans="1:26" ht="12.75" customHeight="1">
      <c r="A179" s="149"/>
      <c r="B179" s="150"/>
      <c r="C179" s="151"/>
      <c r="D179" s="278"/>
      <c r="E179" s="149"/>
      <c r="F179" s="149"/>
      <c r="G179" s="149"/>
      <c r="H179" s="149"/>
      <c r="I179" s="149"/>
      <c r="J179" s="55"/>
      <c r="K179" s="149"/>
      <c r="L179" s="149"/>
      <c r="M179" s="152"/>
      <c r="N179" s="149"/>
      <c r="O179" s="149"/>
      <c r="P179" s="149"/>
      <c r="Q179" s="149"/>
      <c r="R179" s="149"/>
      <c r="S179" s="149"/>
      <c r="T179" s="149"/>
      <c r="U179" s="149"/>
      <c r="V179" s="149"/>
      <c r="W179" s="149"/>
      <c r="X179" s="149"/>
      <c r="Y179" s="149"/>
      <c r="Z179" s="149"/>
    </row>
    <row r="180" spans="1:26" ht="12.75" customHeight="1">
      <c r="A180" s="149"/>
      <c r="B180" s="150"/>
      <c r="C180" s="151"/>
      <c r="D180" s="278"/>
      <c r="E180" s="149"/>
      <c r="F180" s="149"/>
      <c r="G180" s="149"/>
      <c r="H180" s="149"/>
      <c r="I180" s="149"/>
      <c r="J180" s="55"/>
      <c r="K180" s="149"/>
      <c r="L180" s="149"/>
      <c r="M180" s="152"/>
      <c r="N180" s="149"/>
      <c r="O180" s="149"/>
      <c r="P180" s="149"/>
      <c r="Q180" s="149"/>
      <c r="R180" s="149"/>
      <c r="S180" s="149"/>
      <c r="T180" s="149"/>
      <c r="U180" s="149"/>
      <c r="V180" s="149"/>
      <c r="W180" s="149"/>
      <c r="X180" s="149"/>
      <c r="Y180" s="149"/>
      <c r="Z180" s="149"/>
    </row>
    <row r="181" spans="1:26" ht="12.75" customHeight="1">
      <c r="A181" s="149"/>
      <c r="B181" s="150"/>
      <c r="C181" s="151"/>
      <c r="D181" s="278"/>
      <c r="E181" s="149"/>
      <c r="F181" s="149"/>
      <c r="G181" s="149"/>
      <c r="H181" s="149"/>
      <c r="I181" s="149"/>
      <c r="J181" s="55"/>
      <c r="K181" s="149"/>
      <c r="L181" s="149"/>
      <c r="M181" s="152"/>
      <c r="N181" s="149"/>
      <c r="O181" s="149"/>
      <c r="P181" s="149"/>
      <c r="Q181" s="149"/>
      <c r="R181" s="149"/>
      <c r="S181" s="149"/>
      <c r="T181" s="149"/>
      <c r="U181" s="149"/>
      <c r="V181" s="149"/>
      <c r="W181" s="149"/>
      <c r="X181" s="149"/>
      <c r="Y181" s="149"/>
      <c r="Z181" s="149"/>
    </row>
    <row r="182" spans="1:26" ht="12.75" customHeight="1">
      <c r="A182" s="149"/>
      <c r="B182" s="150"/>
      <c r="C182" s="151"/>
      <c r="D182" s="278"/>
      <c r="E182" s="149"/>
      <c r="F182" s="149"/>
      <c r="G182" s="149"/>
      <c r="H182" s="149"/>
      <c r="I182" s="149"/>
      <c r="J182" s="55"/>
      <c r="K182" s="149"/>
      <c r="L182" s="149"/>
      <c r="M182" s="152"/>
      <c r="N182" s="149"/>
      <c r="O182" s="149"/>
      <c r="P182" s="149"/>
      <c r="Q182" s="149"/>
      <c r="R182" s="149"/>
      <c r="S182" s="149"/>
      <c r="T182" s="149"/>
      <c r="U182" s="149"/>
      <c r="V182" s="149"/>
      <c r="W182" s="149"/>
      <c r="X182" s="149"/>
      <c r="Y182" s="149"/>
      <c r="Z182" s="149"/>
    </row>
    <row r="183" spans="1:26" ht="12.75" customHeight="1">
      <c r="A183" s="149"/>
      <c r="B183" s="150"/>
      <c r="C183" s="151"/>
      <c r="D183" s="278"/>
      <c r="E183" s="149"/>
      <c r="F183" s="149"/>
      <c r="G183" s="149"/>
      <c r="H183" s="149"/>
      <c r="I183" s="149"/>
      <c r="J183" s="55"/>
      <c r="K183" s="149"/>
      <c r="L183" s="149"/>
      <c r="M183" s="152"/>
      <c r="N183" s="149"/>
      <c r="O183" s="149"/>
      <c r="P183" s="149"/>
      <c r="Q183" s="149"/>
      <c r="R183" s="149"/>
      <c r="S183" s="149"/>
      <c r="T183" s="149"/>
      <c r="U183" s="149"/>
      <c r="V183" s="149"/>
      <c r="W183" s="149"/>
      <c r="X183" s="149"/>
      <c r="Y183" s="149"/>
      <c r="Z183" s="149"/>
    </row>
    <row r="184" spans="1:26" ht="12.75" customHeight="1">
      <c r="A184" s="149"/>
      <c r="B184" s="150"/>
      <c r="C184" s="151"/>
      <c r="D184" s="278"/>
      <c r="E184" s="149"/>
      <c r="F184" s="149"/>
      <c r="G184" s="149"/>
      <c r="H184" s="149"/>
      <c r="I184" s="149"/>
      <c r="J184" s="55"/>
      <c r="K184" s="149"/>
      <c r="L184" s="149"/>
      <c r="M184" s="152"/>
      <c r="N184" s="149"/>
      <c r="O184" s="149"/>
      <c r="P184" s="149"/>
      <c r="Q184" s="149"/>
      <c r="R184" s="149"/>
      <c r="S184" s="149"/>
      <c r="T184" s="149"/>
      <c r="U184" s="149"/>
      <c r="V184" s="149"/>
      <c r="W184" s="149"/>
      <c r="X184" s="149"/>
      <c r="Y184" s="149"/>
      <c r="Z184" s="149"/>
    </row>
    <row r="185" spans="1:26" ht="12.75" customHeight="1">
      <c r="A185" s="149"/>
      <c r="B185" s="150"/>
      <c r="C185" s="151"/>
      <c r="D185" s="278"/>
      <c r="E185" s="149"/>
      <c r="F185" s="149"/>
      <c r="G185" s="149"/>
      <c r="H185" s="149"/>
      <c r="I185" s="149"/>
      <c r="J185" s="55"/>
      <c r="K185" s="149"/>
      <c r="L185" s="149"/>
      <c r="M185" s="152"/>
      <c r="N185" s="149"/>
      <c r="O185" s="149"/>
      <c r="P185" s="149"/>
      <c r="Q185" s="149"/>
      <c r="R185" s="149"/>
      <c r="S185" s="149"/>
      <c r="T185" s="149"/>
      <c r="U185" s="149"/>
      <c r="V185" s="149"/>
      <c r="W185" s="149"/>
      <c r="X185" s="149"/>
      <c r="Y185" s="149"/>
      <c r="Z185" s="149"/>
    </row>
    <row r="186" spans="1:26" ht="12.75" customHeight="1">
      <c r="A186" s="149"/>
      <c r="B186" s="150"/>
      <c r="C186" s="151"/>
      <c r="D186" s="278"/>
      <c r="E186" s="149"/>
      <c r="F186" s="149"/>
      <c r="G186" s="149"/>
      <c r="H186" s="149"/>
      <c r="I186" s="149"/>
      <c r="J186" s="55"/>
      <c r="K186" s="149"/>
      <c r="L186" s="149"/>
      <c r="M186" s="152"/>
      <c r="N186" s="149"/>
      <c r="O186" s="149"/>
      <c r="P186" s="149"/>
      <c r="Q186" s="149"/>
      <c r="R186" s="149"/>
      <c r="S186" s="149"/>
      <c r="T186" s="149"/>
      <c r="U186" s="149"/>
      <c r="V186" s="149"/>
      <c r="W186" s="149"/>
      <c r="X186" s="149"/>
      <c r="Y186" s="149"/>
      <c r="Z186" s="149"/>
    </row>
    <row r="187" spans="1:26" ht="12.75" customHeight="1">
      <c r="A187" s="149"/>
      <c r="B187" s="150"/>
      <c r="C187" s="151"/>
      <c r="D187" s="278"/>
      <c r="E187" s="149"/>
      <c r="F187" s="149"/>
      <c r="G187" s="149"/>
      <c r="H187" s="149"/>
      <c r="I187" s="149"/>
      <c r="J187" s="55"/>
      <c r="K187" s="149"/>
      <c r="L187" s="149"/>
      <c r="M187" s="152"/>
      <c r="N187" s="149"/>
      <c r="O187" s="149"/>
      <c r="P187" s="149"/>
      <c r="Q187" s="149"/>
      <c r="R187" s="149"/>
      <c r="S187" s="149"/>
      <c r="T187" s="149"/>
      <c r="U187" s="149"/>
      <c r="V187" s="149"/>
      <c r="W187" s="149"/>
      <c r="X187" s="149"/>
      <c r="Y187" s="149"/>
      <c r="Z187" s="149"/>
    </row>
    <row r="188" spans="1:26" ht="12.75" customHeight="1">
      <c r="A188" s="149"/>
      <c r="B188" s="150"/>
      <c r="C188" s="151"/>
      <c r="D188" s="278"/>
      <c r="E188" s="149"/>
      <c r="F188" s="149"/>
      <c r="G188" s="149"/>
      <c r="H188" s="149"/>
      <c r="I188" s="149"/>
      <c r="J188" s="55"/>
      <c r="K188" s="149"/>
      <c r="L188" s="149"/>
      <c r="M188" s="152"/>
      <c r="N188" s="149"/>
      <c r="O188" s="149"/>
      <c r="P188" s="149"/>
      <c r="Q188" s="149"/>
      <c r="R188" s="149"/>
      <c r="S188" s="149"/>
      <c r="T188" s="149"/>
      <c r="U188" s="149"/>
      <c r="V188" s="149"/>
      <c r="W188" s="149"/>
      <c r="X188" s="149"/>
      <c r="Y188" s="149"/>
      <c r="Z188" s="149"/>
    </row>
    <row r="189" spans="1:26" ht="12.75" customHeight="1">
      <c r="A189" s="149"/>
      <c r="B189" s="150"/>
      <c r="C189" s="151"/>
      <c r="D189" s="278"/>
      <c r="E189" s="149"/>
      <c r="F189" s="149"/>
      <c r="G189" s="149"/>
      <c r="H189" s="149"/>
      <c r="I189" s="149"/>
      <c r="J189" s="55"/>
      <c r="K189" s="149"/>
      <c r="L189" s="149"/>
      <c r="M189" s="152"/>
      <c r="N189" s="149"/>
      <c r="O189" s="149"/>
      <c r="P189" s="149"/>
      <c r="Q189" s="149"/>
      <c r="R189" s="149"/>
      <c r="S189" s="149"/>
      <c r="T189" s="149"/>
      <c r="U189" s="149"/>
      <c r="V189" s="149"/>
      <c r="W189" s="149"/>
      <c r="X189" s="149"/>
      <c r="Y189" s="149"/>
      <c r="Z189" s="149"/>
    </row>
    <row r="190" spans="1:26" ht="12.75" customHeight="1">
      <c r="A190" s="149"/>
      <c r="B190" s="150"/>
      <c r="C190" s="151"/>
      <c r="D190" s="278"/>
      <c r="E190" s="149"/>
      <c r="F190" s="149"/>
      <c r="G190" s="149"/>
      <c r="H190" s="149"/>
      <c r="I190" s="149"/>
      <c r="J190" s="55"/>
      <c r="K190" s="149"/>
      <c r="L190" s="149"/>
      <c r="M190" s="152"/>
      <c r="N190" s="149"/>
      <c r="O190" s="149"/>
      <c r="P190" s="149"/>
      <c r="Q190" s="149"/>
      <c r="R190" s="149"/>
      <c r="S190" s="149"/>
      <c r="T190" s="149"/>
      <c r="U190" s="149"/>
      <c r="V190" s="149"/>
      <c r="W190" s="149"/>
      <c r="X190" s="149"/>
      <c r="Y190" s="149"/>
      <c r="Z190" s="149"/>
    </row>
    <row r="191" spans="1:26" ht="12.75" customHeight="1">
      <c r="A191" s="149"/>
      <c r="B191" s="150"/>
      <c r="C191" s="151"/>
      <c r="D191" s="278"/>
      <c r="E191" s="149"/>
      <c r="F191" s="149"/>
      <c r="G191" s="149"/>
      <c r="H191" s="149"/>
      <c r="I191" s="149"/>
      <c r="J191" s="55"/>
      <c r="K191" s="149"/>
      <c r="L191" s="149"/>
      <c r="M191" s="152"/>
      <c r="N191" s="149"/>
      <c r="O191" s="149"/>
      <c r="P191" s="149"/>
      <c r="Q191" s="149"/>
      <c r="R191" s="149"/>
      <c r="S191" s="149"/>
      <c r="T191" s="149"/>
      <c r="U191" s="149"/>
      <c r="V191" s="149"/>
      <c r="W191" s="149"/>
      <c r="X191" s="149"/>
      <c r="Y191" s="149"/>
      <c r="Z191" s="149"/>
    </row>
    <row r="192" spans="1:26" ht="12.75" customHeight="1">
      <c r="A192" s="149"/>
      <c r="B192" s="150"/>
      <c r="C192" s="151"/>
      <c r="D192" s="278"/>
      <c r="E192" s="149"/>
      <c r="F192" s="149"/>
      <c r="G192" s="149"/>
      <c r="H192" s="149"/>
      <c r="I192" s="149"/>
      <c r="J192" s="55"/>
      <c r="K192" s="149"/>
      <c r="L192" s="149"/>
      <c r="M192" s="152"/>
      <c r="N192" s="149"/>
      <c r="O192" s="149"/>
      <c r="P192" s="149"/>
      <c r="Q192" s="149"/>
      <c r="R192" s="149"/>
      <c r="S192" s="149"/>
      <c r="T192" s="149"/>
      <c r="U192" s="149"/>
      <c r="V192" s="149"/>
      <c r="W192" s="149"/>
      <c r="X192" s="149"/>
      <c r="Y192" s="149"/>
      <c r="Z192" s="149"/>
    </row>
    <row r="193" spans="1:26" ht="12.75" customHeight="1">
      <c r="A193" s="149"/>
      <c r="B193" s="150"/>
      <c r="C193" s="151"/>
      <c r="D193" s="278"/>
      <c r="E193" s="149"/>
      <c r="F193" s="149"/>
      <c r="G193" s="149"/>
      <c r="H193" s="149"/>
      <c r="I193" s="149"/>
      <c r="J193" s="55"/>
      <c r="K193" s="149"/>
      <c r="L193" s="149"/>
      <c r="M193" s="152"/>
      <c r="N193" s="149"/>
      <c r="O193" s="149"/>
      <c r="P193" s="149"/>
      <c r="Q193" s="149"/>
      <c r="R193" s="149"/>
      <c r="S193" s="149"/>
      <c r="T193" s="149"/>
      <c r="U193" s="149"/>
      <c r="V193" s="149"/>
      <c r="W193" s="149"/>
      <c r="X193" s="149"/>
      <c r="Y193" s="149"/>
      <c r="Z193" s="149"/>
    </row>
    <row r="194" spans="1:26" ht="12.75" customHeight="1">
      <c r="A194" s="149"/>
      <c r="B194" s="150"/>
      <c r="C194" s="151"/>
      <c r="D194" s="278"/>
      <c r="E194" s="149"/>
      <c r="F194" s="149"/>
      <c r="G194" s="149"/>
      <c r="H194" s="149"/>
      <c r="I194" s="149"/>
      <c r="J194" s="55"/>
      <c r="K194" s="149"/>
      <c r="L194" s="149"/>
      <c r="M194" s="152"/>
      <c r="N194" s="149"/>
      <c r="O194" s="149"/>
      <c r="P194" s="149"/>
      <c r="Q194" s="149"/>
      <c r="R194" s="149"/>
      <c r="S194" s="149"/>
      <c r="T194" s="149"/>
      <c r="U194" s="149"/>
      <c r="V194" s="149"/>
      <c r="W194" s="149"/>
      <c r="X194" s="149"/>
      <c r="Y194" s="149"/>
      <c r="Z194" s="149"/>
    </row>
    <row r="195" spans="1:26" ht="12.75" customHeight="1">
      <c r="A195" s="149"/>
      <c r="B195" s="150"/>
      <c r="C195" s="151"/>
      <c r="D195" s="278"/>
      <c r="E195" s="149"/>
      <c r="F195" s="149"/>
      <c r="G195" s="149"/>
      <c r="H195" s="149"/>
      <c r="I195" s="149"/>
      <c r="J195" s="55"/>
      <c r="K195" s="149"/>
      <c r="L195" s="149"/>
      <c r="M195" s="152"/>
      <c r="N195" s="149"/>
      <c r="O195" s="149"/>
      <c r="P195" s="149"/>
      <c r="Q195" s="149"/>
      <c r="R195" s="149"/>
      <c r="S195" s="149"/>
      <c r="T195" s="149"/>
      <c r="U195" s="149"/>
      <c r="V195" s="149"/>
      <c r="W195" s="149"/>
      <c r="X195" s="149"/>
      <c r="Y195" s="149"/>
      <c r="Z195" s="149"/>
    </row>
    <row r="196" spans="1:26" ht="12.75" customHeight="1">
      <c r="A196" s="149"/>
      <c r="B196" s="150"/>
      <c r="C196" s="151"/>
      <c r="D196" s="278"/>
      <c r="E196" s="149"/>
      <c r="F196" s="149"/>
      <c r="G196" s="149"/>
      <c r="H196" s="149"/>
      <c r="I196" s="149"/>
      <c r="J196" s="55"/>
      <c r="K196" s="149"/>
      <c r="L196" s="149"/>
      <c r="M196" s="152"/>
      <c r="N196" s="149"/>
      <c r="O196" s="149"/>
      <c r="P196" s="149"/>
      <c r="Q196" s="149"/>
      <c r="R196" s="149"/>
      <c r="S196" s="149"/>
      <c r="T196" s="149"/>
      <c r="U196" s="149"/>
      <c r="V196" s="149"/>
      <c r="W196" s="149"/>
      <c r="X196" s="149"/>
      <c r="Y196" s="149"/>
      <c r="Z196" s="149"/>
    </row>
    <row r="197" spans="1:26" ht="12.75" customHeight="1">
      <c r="A197" s="149"/>
      <c r="B197" s="150"/>
      <c r="C197" s="151"/>
      <c r="D197" s="278"/>
      <c r="E197" s="149"/>
      <c r="F197" s="149"/>
      <c r="G197" s="149"/>
      <c r="H197" s="149"/>
      <c r="I197" s="149"/>
      <c r="J197" s="55"/>
      <c r="K197" s="149"/>
      <c r="L197" s="149"/>
      <c r="M197" s="152"/>
      <c r="N197" s="149"/>
      <c r="O197" s="149"/>
      <c r="P197" s="149"/>
      <c r="Q197" s="149"/>
      <c r="R197" s="149"/>
      <c r="S197" s="149"/>
      <c r="T197" s="149"/>
      <c r="U197" s="149"/>
      <c r="V197" s="149"/>
      <c r="W197" s="149"/>
      <c r="X197" s="149"/>
      <c r="Y197" s="149"/>
      <c r="Z197" s="149"/>
    </row>
    <row r="198" spans="1:26" ht="12.75" customHeight="1">
      <c r="A198" s="149"/>
      <c r="B198" s="150"/>
      <c r="C198" s="151"/>
      <c r="D198" s="278"/>
      <c r="E198" s="149"/>
      <c r="F198" s="149"/>
      <c r="G198" s="149"/>
      <c r="H198" s="149"/>
      <c r="I198" s="149"/>
      <c r="J198" s="55"/>
      <c r="K198" s="149"/>
      <c r="L198" s="149"/>
      <c r="M198" s="152"/>
      <c r="N198" s="149"/>
      <c r="O198" s="149"/>
      <c r="P198" s="149"/>
      <c r="Q198" s="149"/>
      <c r="R198" s="149"/>
      <c r="S198" s="149"/>
      <c r="T198" s="149"/>
      <c r="U198" s="149"/>
      <c r="V198" s="149"/>
      <c r="W198" s="149"/>
      <c r="X198" s="149"/>
      <c r="Y198" s="149"/>
      <c r="Z198" s="149"/>
    </row>
    <row r="199" spans="1:26" ht="12.75" customHeight="1">
      <c r="A199" s="149"/>
      <c r="B199" s="150"/>
      <c r="C199" s="151"/>
      <c r="D199" s="278"/>
      <c r="E199" s="149"/>
      <c r="F199" s="149"/>
      <c r="G199" s="149"/>
      <c r="H199" s="149"/>
      <c r="I199" s="149"/>
      <c r="J199" s="55"/>
      <c r="K199" s="149"/>
      <c r="L199" s="149"/>
      <c r="M199" s="152"/>
      <c r="N199" s="149"/>
      <c r="O199" s="149"/>
      <c r="P199" s="149"/>
      <c r="Q199" s="149"/>
      <c r="R199" s="149"/>
      <c r="S199" s="149"/>
      <c r="T199" s="149"/>
      <c r="U199" s="149"/>
      <c r="V199" s="149"/>
      <c r="W199" s="149"/>
      <c r="X199" s="149"/>
      <c r="Y199" s="149"/>
      <c r="Z199" s="149"/>
    </row>
    <row r="200" spans="1:26" ht="12.75" customHeight="1">
      <c r="A200" s="149"/>
      <c r="B200" s="150"/>
      <c r="C200" s="151"/>
      <c r="D200" s="278"/>
      <c r="E200" s="149"/>
      <c r="F200" s="149"/>
      <c r="G200" s="149"/>
      <c r="H200" s="149"/>
      <c r="I200" s="149"/>
      <c r="J200" s="55"/>
      <c r="K200" s="149"/>
      <c r="L200" s="149"/>
      <c r="M200" s="152"/>
      <c r="N200" s="149"/>
      <c r="O200" s="149"/>
      <c r="P200" s="149"/>
      <c r="Q200" s="149"/>
      <c r="R200" s="149"/>
      <c r="S200" s="149"/>
      <c r="T200" s="149"/>
      <c r="U200" s="149"/>
      <c r="V200" s="149"/>
      <c r="W200" s="149"/>
      <c r="X200" s="149"/>
      <c r="Y200" s="149"/>
      <c r="Z200" s="149"/>
    </row>
    <row r="201" spans="1:26" ht="12.75" customHeight="1">
      <c r="A201" s="149"/>
      <c r="B201" s="150"/>
      <c r="C201" s="151"/>
      <c r="D201" s="278"/>
      <c r="E201" s="149"/>
      <c r="F201" s="149"/>
      <c r="G201" s="149"/>
      <c r="H201" s="149"/>
      <c r="I201" s="149"/>
      <c r="J201" s="55"/>
      <c r="K201" s="149"/>
      <c r="L201" s="149"/>
      <c r="M201" s="152"/>
      <c r="N201" s="149"/>
      <c r="O201" s="149"/>
      <c r="P201" s="149"/>
      <c r="Q201" s="149"/>
      <c r="R201" s="149"/>
      <c r="S201" s="149"/>
      <c r="T201" s="149"/>
      <c r="U201" s="149"/>
      <c r="V201" s="149"/>
      <c r="W201" s="149"/>
      <c r="X201" s="149"/>
      <c r="Y201" s="149"/>
      <c r="Z201" s="149"/>
    </row>
    <row r="202" spans="1:26" ht="12.75" customHeight="1">
      <c r="A202" s="149"/>
      <c r="B202" s="150"/>
      <c r="C202" s="151"/>
      <c r="D202" s="278"/>
      <c r="E202" s="149"/>
      <c r="F202" s="149"/>
      <c r="G202" s="149"/>
      <c r="H202" s="149"/>
      <c r="I202" s="149"/>
      <c r="J202" s="55"/>
      <c r="K202" s="149"/>
      <c r="L202" s="149"/>
      <c r="M202" s="152"/>
      <c r="N202" s="149"/>
      <c r="O202" s="149"/>
      <c r="P202" s="149"/>
      <c r="Q202" s="149"/>
      <c r="R202" s="149"/>
      <c r="S202" s="149"/>
      <c r="T202" s="149"/>
      <c r="U202" s="149"/>
      <c r="V202" s="149"/>
      <c r="W202" s="149"/>
      <c r="X202" s="149"/>
      <c r="Y202" s="149"/>
      <c r="Z202" s="149"/>
    </row>
    <row r="203" spans="1:26" ht="12.75" customHeight="1">
      <c r="A203" s="149"/>
      <c r="B203" s="150"/>
      <c r="C203" s="151"/>
      <c r="D203" s="278"/>
      <c r="E203" s="149"/>
      <c r="F203" s="149"/>
      <c r="G203" s="149"/>
      <c r="H203" s="149"/>
      <c r="I203" s="149"/>
      <c r="J203" s="55"/>
      <c r="K203" s="149"/>
      <c r="L203" s="149"/>
      <c r="M203" s="152"/>
      <c r="N203" s="149"/>
      <c r="O203" s="149"/>
      <c r="P203" s="149"/>
      <c r="Q203" s="149"/>
      <c r="R203" s="149"/>
      <c r="S203" s="149"/>
      <c r="T203" s="149"/>
      <c r="U203" s="149"/>
      <c r="V203" s="149"/>
      <c r="W203" s="149"/>
      <c r="X203" s="149"/>
      <c r="Y203" s="149"/>
      <c r="Z203" s="149"/>
    </row>
    <row r="204" spans="1:26" ht="12.75" customHeight="1">
      <c r="A204" s="149"/>
      <c r="B204" s="150"/>
      <c r="C204" s="151"/>
      <c r="D204" s="278"/>
      <c r="E204" s="149"/>
      <c r="F204" s="149"/>
      <c r="G204" s="149"/>
      <c r="H204" s="149"/>
      <c r="I204" s="149"/>
      <c r="J204" s="55"/>
      <c r="K204" s="149"/>
      <c r="L204" s="149"/>
      <c r="M204" s="152"/>
      <c r="N204" s="149"/>
      <c r="O204" s="149"/>
      <c r="P204" s="149"/>
      <c r="Q204" s="149"/>
      <c r="R204" s="149"/>
      <c r="S204" s="149"/>
      <c r="T204" s="149"/>
      <c r="U204" s="149"/>
      <c r="V204" s="149"/>
      <c r="W204" s="149"/>
      <c r="X204" s="149"/>
      <c r="Y204" s="149"/>
      <c r="Z204" s="149"/>
    </row>
    <row r="205" spans="1:26" ht="12.75" customHeight="1">
      <c r="A205" s="149"/>
      <c r="B205" s="150"/>
      <c r="C205" s="151"/>
      <c r="D205" s="278"/>
      <c r="E205" s="149"/>
      <c r="F205" s="149"/>
      <c r="G205" s="149"/>
      <c r="H205" s="149"/>
      <c r="I205" s="149"/>
      <c r="J205" s="55"/>
      <c r="K205" s="149"/>
      <c r="L205" s="149"/>
      <c r="M205" s="152"/>
      <c r="N205" s="149"/>
      <c r="O205" s="149"/>
      <c r="P205" s="149"/>
      <c r="Q205" s="149"/>
      <c r="R205" s="149"/>
      <c r="S205" s="149"/>
      <c r="T205" s="149"/>
      <c r="U205" s="149"/>
      <c r="V205" s="149"/>
      <c r="W205" s="149"/>
      <c r="X205" s="149"/>
      <c r="Y205" s="149"/>
      <c r="Z205" s="149"/>
    </row>
    <row r="206" spans="1:26" ht="12.75" customHeight="1">
      <c r="A206" s="149"/>
      <c r="B206" s="150"/>
      <c r="C206" s="151"/>
      <c r="D206" s="278"/>
      <c r="E206" s="149"/>
      <c r="F206" s="149"/>
      <c r="G206" s="149"/>
      <c r="H206" s="149"/>
      <c r="I206" s="149"/>
      <c r="J206" s="55"/>
      <c r="K206" s="149"/>
      <c r="L206" s="149"/>
      <c r="M206" s="152"/>
      <c r="N206" s="149"/>
      <c r="O206" s="149"/>
      <c r="P206" s="149"/>
      <c r="Q206" s="149"/>
      <c r="R206" s="149"/>
      <c r="S206" s="149"/>
      <c r="T206" s="149"/>
      <c r="U206" s="149"/>
      <c r="V206" s="149"/>
      <c r="W206" s="149"/>
      <c r="X206" s="149"/>
      <c r="Y206" s="149"/>
      <c r="Z206" s="149"/>
    </row>
    <row r="207" spans="1:26" ht="12.75" customHeight="1">
      <c r="A207" s="149"/>
      <c r="B207" s="150"/>
      <c r="C207" s="151"/>
      <c r="D207" s="278"/>
      <c r="E207" s="149"/>
      <c r="F207" s="149"/>
      <c r="G207" s="149"/>
      <c r="H207" s="149"/>
      <c r="I207" s="149"/>
      <c r="J207" s="55"/>
      <c r="K207" s="149"/>
      <c r="L207" s="149"/>
      <c r="M207" s="152"/>
      <c r="N207" s="149"/>
      <c r="O207" s="149"/>
      <c r="P207" s="149"/>
      <c r="Q207" s="149"/>
      <c r="R207" s="149"/>
      <c r="S207" s="149"/>
      <c r="T207" s="149"/>
      <c r="U207" s="149"/>
      <c r="V207" s="149"/>
      <c r="W207" s="149"/>
      <c r="X207" s="149"/>
      <c r="Y207" s="149"/>
      <c r="Z207" s="149"/>
    </row>
    <row r="208" spans="1:26" ht="12.75" customHeight="1">
      <c r="A208" s="149"/>
      <c r="B208" s="150"/>
      <c r="C208" s="151"/>
      <c r="D208" s="278"/>
      <c r="E208" s="149"/>
      <c r="F208" s="149"/>
      <c r="G208" s="149"/>
      <c r="H208" s="149"/>
      <c r="I208" s="149"/>
      <c r="J208" s="55"/>
      <c r="K208" s="149"/>
      <c r="L208" s="149"/>
      <c r="M208" s="152"/>
      <c r="N208" s="149"/>
      <c r="O208" s="149"/>
      <c r="P208" s="149"/>
      <c r="Q208" s="149"/>
      <c r="R208" s="149"/>
      <c r="S208" s="149"/>
      <c r="T208" s="149"/>
      <c r="U208" s="149"/>
      <c r="V208" s="149"/>
      <c r="W208" s="149"/>
      <c r="X208" s="149"/>
      <c r="Y208" s="149"/>
      <c r="Z208" s="149"/>
    </row>
    <row r="209" spans="1:26" ht="12.75" customHeight="1">
      <c r="A209" s="149"/>
      <c r="B209" s="150"/>
      <c r="C209" s="151"/>
      <c r="D209" s="278"/>
      <c r="E209" s="149"/>
      <c r="F209" s="149"/>
      <c r="G209" s="149"/>
      <c r="H209" s="149"/>
      <c r="I209" s="149"/>
      <c r="J209" s="55"/>
      <c r="K209" s="149"/>
      <c r="L209" s="149"/>
      <c r="M209" s="152"/>
      <c r="N209" s="149"/>
      <c r="O209" s="149"/>
      <c r="P209" s="149"/>
      <c r="Q209" s="149"/>
      <c r="R209" s="149"/>
      <c r="S209" s="149"/>
      <c r="T209" s="149"/>
      <c r="U209" s="149"/>
      <c r="V209" s="149"/>
      <c r="W209" s="149"/>
      <c r="X209" s="149"/>
      <c r="Y209" s="149"/>
      <c r="Z209" s="149"/>
    </row>
    <row r="210" spans="1:26" ht="12.75" customHeight="1">
      <c r="A210" s="149"/>
      <c r="B210" s="150"/>
      <c r="C210" s="151"/>
      <c r="D210" s="278"/>
      <c r="E210" s="149"/>
      <c r="F210" s="149"/>
      <c r="G210" s="149"/>
      <c r="H210" s="149"/>
      <c r="I210" s="149"/>
      <c r="J210" s="55"/>
      <c r="K210" s="149"/>
      <c r="L210" s="149"/>
      <c r="M210" s="152"/>
      <c r="N210" s="149"/>
      <c r="O210" s="149"/>
      <c r="P210" s="149"/>
      <c r="Q210" s="149"/>
      <c r="R210" s="149"/>
      <c r="S210" s="149"/>
      <c r="T210" s="149"/>
      <c r="U210" s="149"/>
      <c r="V210" s="149"/>
      <c r="W210" s="149"/>
      <c r="X210" s="149"/>
      <c r="Y210" s="149"/>
      <c r="Z210" s="149"/>
    </row>
    <row r="211" spans="1:26" ht="12.75" customHeight="1">
      <c r="A211" s="149"/>
      <c r="B211" s="150"/>
      <c r="C211" s="151"/>
      <c r="D211" s="278"/>
      <c r="E211" s="149"/>
      <c r="F211" s="149"/>
      <c r="G211" s="149"/>
      <c r="H211" s="149"/>
      <c r="I211" s="149"/>
      <c r="J211" s="55"/>
      <c r="K211" s="149"/>
      <c r="L211" s="149"/>
      <c r="M211" s="152"/>
      <c r="N211" s="149"/>
      <c r="O211" s="149"/>
      <c r="P211" s="149"/>
      <c r="Q211" s="149"/>
      <c r="R211" s="149"/>
      <c r="S211" s="149"/>
      <c r="T211" s="149"/>
      <c r="U211" s="149"/>
      <c r="V211" s="149"/>
      <c r="W211" s="149"/>
      <c r="X211" s="149"/>
      <c r="Y211" s="149"/>
      <c r="Z211" s="149"/>
    </row>
    <row r="212" spans="1:26" ht="12.75" customHeight="1">
      <c r="A212" s="149"/>
      <c r="B212" s="150"/>
      <c r="C212" s="151"/>
      <c r="D212" s="278"/>
      <c r="E212" s="149"/>
      <c r="F212" s="149"/>
      <c r="G212" s="149"/>
      <c r="H212" s="149"/>
      <c r="I212" s="149"/>
      <c r="J212" s="55"/>
      <c r="K212" s="149"/>
      <c r="L212" s="149"/>
      <c r="M212" s="152"/>
      <c r="N212" s="149"/>
      <c r="O212" s="149"/>
      <c r="P212" s="149"/>
      <c r="Q212" s="149"/>
      <c r="R212" s="149"/>
      <c r="S212" s="149"/>
      <c r="T212" s="149"/>
      <c r="U212" s="149"/>
      <c r="V212" s="149"/>
      <c r="W212" s="149"/>
      <c r="X212" s="149"/>
      <c r="Y212" s="149"/>
      <c r="Z212" s="149"/>
    </row>
    <row r="213" spans="1:26" ht="12.75" customHeight="1">
      <c r="A213" s="149"/>
      <c r="B213" s="150"/>
      <c r="C213" s="151"/>
      <c r="D213" s="278"/>
      <c r="E213" s="149"/>
      <c r="F213" s="149"/>
      <c r="G213" s="149"/>
      <c r="H213" s="149"/>
      <c r="I213" s="149"/>
      <c r="J213" s="55"/>
      <c r="K213" s="149"/>
      <c r="L213" s="149"/>
      <c r="M213" s="152"/>
      <c r="N213" s="149"/>
      <c r="O213" s="149"/>
      <c r="P213" s="149"/>
      <c r="Q213" s="149"/>
      <c r="R213" s="149"/>
      <c r="S213" s="149"/>
      <c r="T213" s="149"/>
      <c r="U213" s="149"/>
      <c r="V213" s="149"/>
      <c r="W213" s="149"/>
      <c r="X213" s="149"/>
      <c r="Y213" s="149"/>
      <c r="Z213" s="149"/>
    </row>
    <row r="214" spans="1:26" ht="12.75" customHeight="1">
      <c r="A214" s="149"/>
      <c r="B214" s="150"/>
      <c r="C214" s="151"/>
      <c r="D214" s="278"/>
      <c r="E214" s="149"/>
      <c r="F214" s="149"/>
      <c r="G214" s="149"/>
      <c r="H214" s="149"/>
      <c r="I214" s="149"/>
      <c r="J214" s="55"/>
      <c r="K214" s="149"/>
      <c r="L214" s="149"/>
      <c r="M214" s="152"/>
      <c r="N214" s="149"/>
      <c r="O214" s="149"/>
      <c r="P214" s="149"/>
      <c r="Q214" s="149"/>
      <c r="R214" s="149"/>
      <c r="S214" s="149"/>
      <c r="T214" s="149"/>
      <c r="U214" s="149"/>
      <c r="V214" s="149"/>
      <c r="W214" s="149"/>
      <c r="X214" s="149"/>
      <c r="Y214" s="149"/>
      <c r="Z214" s="149"/>
    </row>
    <row r="215" spans="1:26" ht="12.75" customHeight="1">
      <c r="A215" s="149"/>
      <c r="B215" s="150"/>
      <c r="C215" s="151"/>
      <c r="D215" s="278"/>
      <c r="E215" s="149"/>
      <c r="F215" s="149"/>
      <c r="G215" s="149"/>
      <c r="H215" s="149"/>
      <c r="I215" s="149"/>
      <c r="J215" s="55"/>
      <c r="K215" s="149"/>
      <c r="L215" s="149"/>
      <c r="M215" s="152"/>
      <c r="N215" s="149"/>
      <c r="O215" s="149"/>
      <c r="P215" s="149"/>
      <c r="Q215" s="149"/>
      <c r="R215" s="149"/>
      <c r="S215" s="149"/>
      <c r="T215" s="149"/>
      <c r="U215" s="149"/>
      <c r="V215" s="149"/>
      <c r="W215" s="149"/>
      <c r="X215" s="149"/>
      <c r="Y215" s="149"/>
      <c r="Z215" s="149"/>
    </row>
    <row r="216" spans="1:26" ht="12.75" customHeight="1">
      <c r="A216" s="149"/>
      <c r="B216" s="150"/>
      <c r="C216" s="151"/>
      <c r="D216" s="278"/>
      <c r="E216" s="149"/>
      <c r="F216" s="149"/>
      <c r="G216" s="149"/>
      <c r="H216" s="149"/>
      <c r="I216" s="149"/>
      <c r="J216" s="55"/>
      <c r="K216" s="149"/>
      <c r="L216" s="149"/>
      <c r="M216" s="152"/>
      <c r="N216" s="149"/>
      <c r="O216" s="149"/>
      <c r="P216" s="149"/>
      <c r="Q216" s="149"/>
      <c r="R216" s="149"/>
      <c r="S216" s="149"/>
      <c r="T216" s="149"/>
      <c r="U216" s="149"/>
      <c r="V216" s="149"/>
      <c r="W216" s="149"/>
      <c r="X216" s="149"/>
      <c r="Y216" s="149"/>
      <c r="Z216" s="149"/>
    </row>
    <row r="217" spans="1:26" ht="12.75" customHeight="1">
      <c r="A217" s="149"/>
      <c r="B217" s="150"/>
      <c r="C217" s="151"/>
      <c r="D217" s="278"/>
      <c r="E217" s="149"/>
      <c r="F217" s="149"/>
      <c r="G217" s="149"/>
      <c r="H217" s="149"/>
      <c r="I217" s="149"/>
      <c r="J217" s="55"/>
      <c r="K217" s="149"/>
      <c r="L217" s="149"/>
      <c r="M217" s="152"/>
      <c r="N217" s="149"/>
      <c r="O217" s="149"/>
      <c r="P217" s="149"/>
      <c r="Q217" s="149"/>
      <c r="R217" s="149"/>
      <c r="S217" s="149"/>
      <c r="T217" s="149"/>
      <c r="U217" s="149"/>
      <c r="V217" s="149"/>
      <c r="W217" s="149"/>
      <c r="X217" s="149"/>
      <c r="Y217" s="149"/>
      <c r="Z217" s="149"/>
    </row>
    <row r="218" spans="1:26" ht="12.75" customHeight="1">
      <c r="A218" s="149"/>
      <c r="B218" s="150"/>
      <c r="C218" s="151"/>
      <c r="D218" s="278"/>
      <c r="E218" s="149"/>
      <c r="F218" s="149"/>
      <c r="G218" s="149"/>
      <c r="H218" s="149"/>
      <c r="I218" s="149"/>
      <c r="J218" s="55"/>
      <c r="K218" s="149"/>
      <c r="L218" s="149"/>
      <c r="M218" s="152"/>
      <c r="N218" s="149"/>
      <c r="O218" s="149"/>
      <c r="P218" s="149"/>
      <c r="Q218" s="149"/>
      <c r="R218" s="149"/>
      <c r="S218" s="149"/>
      <c r="T218" s="149"/>
      <c r="U218" s="149"/>
      <c r="V218" s="149"/>
      <c r="W218" s="149"/>
      <c r="X218" s="149"/>
      <c r="Y218" s="149"/>
      <c r="Z218" s="149"/>
    </row>
    <row r="219" spans="1:26" ht="12.75" customHeight="1">
      <c r="A219" s="149"/>
      <c r="B219" s="150"/>
      <c r="C219" s="151"/>
      <c r="D219" s="278"/>
      <c r="E219" s="149"/>
      <c r="F219" s="149"/>
      <c r="G219" s="149"/>
      <c r="H219" s="149"/>
      <c r="I219" s="149"/>
      <c r="J219" s="55"/>
      <c r="K219" s="149"/>
      <c r="L219" s="149"/>
      <c r="M219" s="152"/>
      <c r="N219" s="149"/>
      <c r="O219" s="149"/>
      <c r="P219" s="149"/>
      <c r="Q219" s="149"/>
      <c r="R219" s="149"/>
      <c r="S219" s="149"/>
      <c r="T219" s="149"/>
      <c r="U219" s="149"/>
      <c r="V219" s="149"/>
      <c r="W219" s="149"/>
      <c r="X219" s="149"/>
      <c r="Y219" s="149"/>
      <c r="Z219" s="149"/>
    </row>
    <row r="220" spans="1:26" ht="12.75" customHeight="1">
      <c r="A220" s="149"/>
      <c r="B220" s="150"/>
      <c r="C220" s="151"/>
      <c r="D220" s="278"/>
      <c r="E220" s="149"/>
      <c r="F220" s="149"/>
      <c r="G220" s="149"/>
      <c r="H220" s="149"/>
      <c r="I220" s="149"/>
      <c r="J220" s="55"/>
      <c r="K220" s="149"/>
      <c r="L220" s="149"/>
      <c r="M220" s="152"/>
      <c r="N220" s="149"/>
      <c r="O220" s="149"/>
      <c r="P220" s="149"/>
      <c r="Q220" s="149"/>
      <c r="R220" s="149"/>
      <c r="S220" s="149"/>
      <c r="T220" s="149"/>
      <c r="U220" s="149"/>
      <c r="V220" s="149"/>
      <c r="W220" s="149"/>
      <c r="X220" s="149"/>
      <c r="Y220" s="149"/>
      <c r="Z220" s="149"/>
    </row>
    <row r="221" spans="1:26" ht="12.75" customHeight="1">
      <c r="A221" s="149"/>
      <c r="B221" s="150"/>
      <c r="C221" s="151"/>
      <c r="D221" s="278"/>
      <c r="E221" s="149"/>
      <c r="F221" s="149"/>
      <c r="G221" s="149"/>
      <c r="H221" s="149"/>
      <c r="I221" s="149"/>
      <c r="J221" s="55"/>
      <c r="K221" s="149"/>
      <c r="L221" s="149"/>
      <c r="M221" s="152"/>
      <c r="N221" s="149"/>
      <c r="O221" s="149"/>
      <c r="P221" s="149"/>
      <c r="Q221" s="149"/>
      <c r="R221" s="149"/>
      <c r="S221" s="149"/>
      <c r="T221" s="149"/>
      <c r="U221" s="149"/>
      <c r="V221" s="149"/>
      <c r="W221" s="149"/>
      <c r="X221" s="149"/>
      <c r="Y221" s="149"/>
      <c r="Z221" s="149"/>
    </row>
    <row r="222" spans="1:26" ht="12.75" customHeight="1">
      <c r="A222" s="149"/>
      <c r="B222" s="150"/>
      <c r="C222" s="151"/>
      <c r="D222" s="278"/>
      <c r="E222" s="149"/>
      <c r="F222" s="149"/>
      <c r="G222" s="149"/>
      <c r="H222" s="149"/>
      <c r="I222" s="149"/>
      <c r="J222" s="55"/>
      <c r="K222" s="149"/>
      <c r="L222" s="149"/>
      <c r="M222" s="152"/>
      <c r="N222" s="149"/>
      <c r="O222" s="149"/>
      <c r="P222" s="149"/>
      <c r="Q222" s="149"/>
      <c r="R222" s="149"/>
      <c r="S222" s="149"/>
      <c r="T222" s="149"/>
      <c r="U222" s="149"/>
      <c r="V222" s="149"/>
      <c r="W222" s="149"/>
      <c r="X222" s="149"/>
      <c r="Y222" s="149"/>
      <c r="Z222" s="149"/>
    </row>
    <row r="223" spans="1:26" ht="12.75" customHeight="1">
      <c r="A223" s="149"/>
      <c r="B223" s="150"/>
      <c r="C223" s="151"/>
      <c r="D223" s="278"/>
      <c r="E223" s="149"/>
      <c r="F223" s="149"/>
      <c r="G223" s="149"/>
      <c r="H223" s="149"/>
      <c r="I223" s="149"/>
      <c r="J223" s="55"/>
      <c r="K223" s="149"/>
      <c r="L223" s="149"/>
      <c r="M223" s="152"/>
      <c r="N223" s="149"/>
      <c r="O223" s="149"/>
      <c r="P223" s="149"/>
      <c r="Q223" s="149"/>
      <c r="R223" s="149"/>
      <c r="S223" s="149"/>
      <c r="T223" s="149"/>
      <c r="U223" s="149"/>
      <c r="V223" s="149"/>
      <c r="W223" s="149"/>
      <c r="X223" s="149"/>
      <c r="Y223" s="149"/>
      <c r="Z223" s="149"/>
    </row>
    <row r="224" spans="1:26" ht="12.75" customHeight="1">
      <c r="A224" s="149"/>
      <c r="B224" s="150"/>
      <c r="C224" s="151"/>
      <c r="D224" s="278"/>
      <c r="E224" s="149"/>
      <c r="F224" s="149"/>
      <c r="G224" s="149"/>
      <c r="H224" s="149"/>
      <c r="I224" s="149"/>
      <c r="J224" s="55"/>
      <c r="K224" s="149"/>
      <c r="L224" s="149"/>
      <c r="M224" s="152"/>
      <c r="N224" s="149"/>
      <c r="O224" s="149"/>
      <c r="P224" s="149"/>
      <c r="Q224" s="149"/>
      <c r="R224" s="149"/>
      <c r="S224" s="149"/>
      <c r="T224" s="149"/>
      <c r="U224" s="149"/>
      <c r="V224" s="149"/>
      <c r="W224" s="149"/>
      <c r="X224" s="149"/>
      <c r="Y224" s="149"/>
      <c r="Z224" s="149"/>
    </row>
    <row r="225" spans="1:26" ht="12.75" customHeight="1">
      <c r="A225" s="149"/>
      <c r="B225" s="150"/>
      <c r="C225" s="151"/>
      <c r="D225" s="278"/>
      <c r="E225" s="149"/>
      <c r="F225" s="149"/>
      <c r="G225" s="149"/>
      <c r="H225" s="149"/>
      <c r="I225" s="149"/>
      <c r="J225" s="55"/>
      <c r="K225" s="149"/>
      <c r="L225" s="149"/>
      <c r="M225" s="152"/>
      <c r="N225" s="149"/>
      <c r="O225" s="149"/>
      <c r="P225" s="149"/>
      <c r="Q225" s="149"/>
      <c r="R225" s="149"/>
      <c r="S225" s="149"/>
      <c r="T225" s="149"/>
      <c r="U225" s="149"/>
      <c r="V225" s="149"/>
      <c r="W225" s="149"/>
      <c r="X225" s="149"/>
      <c r="Y225" s="149"/>
      <c r="Z225" s="149"/>
    </row>
    <row r="226" spans="1:26" ht="12.75" customHeight="1">
      <c r="A226" s="149"/>
      <c r="B226" s="150"/>
      <c r="C226" s="151"/>
      <c r="D226" s="278"/>
      <c r="E226" s="149"/>
      <c r="F226" s="149"/>
      <c r="G226" s="149"/>
      <c r="H226" s="149"/>
      <c r="I226" s="149"/>
      <c r="J226" s="55"/>
      <c r="K226" s="149"/>
      <c r="L226" s="149"/>
      <c r="M226" s="152"/>
      <c r="N226" s="149"/>
      <c r="O226" s="149"/>
      <c r="P226" s="149"/>
      <c r="Q226" s="149"/>
      <c r="R226" s="149"/>
      <c r="S226" s="149"/>
      <c r="T226" s="149"/>
      <c r="U226" s="149"/>
      <c r="V226" s="149"/>
      <c r="W226" s="149"/>
      <c r="X226" s="149"/>
      <c r="Y226" s="149"/>
      <c r="Z226" s="149"/>
    </row>
    <row r="227" spans="1:26" ht="12.75" customHeight="1">
      <c r="A227" s="149"/>
      <c r="B227" s="150"/>
      <c r="C227" s="151"/>
      <c r="D227" s="278"/>
      <c r="E227" s="149"/>
      <c r="F227" s="149"/>
      <c r="G227" s="149"/>
      <c r="H227" s="149"/>
      <c r="I227" s="149"/>
      <c r="J227" s="55"/>
      <c r="K227" s="149"/>
      <c r="L227" s="149"/>
      <c r="M227" s="152"/>
      <c r="N227" s="149"/>
      <c r="O227" s="149"/>
      <c r="P227" s="149"/>
      <c r="Q227" s="149"/>
      <c r="R227" s="149"/>
      <c r="S227" s="149"/>
      <c r="T227" s="149"/>
      <c r="U227" s="149"/>
      <c r="V227" s="149"/>
      <c r="W227" s="149"/>
      <c r="X227" s="149"/>
      <c r="Y227" s="149"/>
      <c r="Z227" s="149"/>
    </row>
    <row r="228" spans="1:26" ht="12.75" customHeight="1">
      <c r="A228" s="149"/>
      <c r="B228" s="150"/>
      <c r="C228" s="151"/>
      <c r="D228" s="278"/>
      <c r="E228" s="149"/>
      <c r="F228" s="149"/>
      <c r="G228" s="149"/>
      <c r="H228" s="149"/>
      <c r="I228" s="149"/>
      <c r="J228" s="55"/>
      <c r="K228" s="149"/>
      <c r="L228" s="149"/>
      <c r="M228" s="152"/>
      <c r="N228" s="149"/>
      <c r="O228" s="149"/>
      <c r="P228" s="149"/>
      <c r="Q228" s="149"/>
      <c r="R228" s="149"/>
      <c r="S228" s="149"/>
      <c r="T228" s="149"/>
      <c r="U228" s="149"/>
      <c r="V228" s="149"/>
      <c r="W228" s="149"/>
      <c r="X228" s="149"/>
      <c r="Y228" s="149"/>
      <c r="Z228" s="149"/>
    </row>
    <row r="229" spans="1:26" ht="12.75" customHeight="1">
      <c r="A229" s="149"/>
      <c r="B229" s="150"/>
      <c r="C229" s="151"/>
      <c r="D229" s="278"/>
      <c r="E229" s="149"/>
      <c r="F229" s="149"/>
      <c r="G229" s="149"/>
      <c r="H229" s="149"/>
      <c r="I229" s="149"/>
      <c r="J229" s="55"/>
      <c r="K229" s="149"/>
      <c r="L229" s="149"/>
      <c r="M229" s="152"/>
      <c r="N229" s="149"/>
      <c r="O229" s="149"/>
      <c r="P229" s="149"/>
      <c r="Q229" s="149"/>
      <c r="R229" s="149"/>
      <c r="S229" s="149"/>
      <c r="T229" s="149"/>
      <c r="U229" s="149"/>
      <c r="V229" s="149"/>
      <c r="W229" s="149"/>
      <c r="X229" s="149"/>
      <c r="Y229" s="149"/>
      <c r="Z229" s="149"/>
    </row>
    <row r="230" spans="1:26" ht="12.75" customHeight="1">
      <c r="A230" s="149"/>
      <c r="B230" s="150"/>
      <c r="C230" s="151"/>
      <c r="D230" s="278"/>
      <c r="E230" s="149"/>
      <c r="F230" s="149"/>
      <c r="G230" s="149"/>
      <c r="H230" s="149"/>
      <c r="I230" s="149"/>
      <c r="J230" s="55"/>
      <c r="K230" s="149"/>
      <c r="L230" s="149"/>
      <c r="M230" s="152"/>
      <c r="N230" s="149"/>
      <c r="O230" s="149"/>
      <c r="P230" s="149"/>
      <c r="Q230" s="149"/>
      <c r="R230" s="149"/>
      <c r="S230" s="149"/>
      <c r="T230" s="149"/>
      <c r="U230" s="149"/>
      <c r="V230" s="149"/>
      <c r="W230" s="149"/>
      <c r="X230" s="149"/>
      <c r="Y230" s="149"/>
      <c r="Z230" s="149"/>
    </row>
    <row r="231" spans="1:26" ht="12.75" customHeight="1">
      <c r="A231" s="149"/>
      <c r="B231" s="150"/>
      <c r="C231" s="151"/>
      <c r="D231" s="278"/>
      <c r="E231" s="149"/>
      <c r="F231" s="149"/>
      <c r="G231" s="149"/>
      <c r="H231" s="149"/>
      <c r="I231" s="149"/>
      <c r="J231" s="55"/>
      <c r="K231" s="149"/>
      <c r="L231" s="149"/>
      <c r="M231" s="152"/>
      <c r="N231" s="149"/>
      <c r="O231" s="149"/>
      <c r="P231" s="149"/>
      <c r="Q231" s="149"/>
      <c r="R231" s="149"/>
      <c r="S231" s="149"/>
      <c r="T231" s="149"/>
      <c r="U231" s="149"/>
      <c r="V231" s="149"/>
      <c r="W231" s="149"/>
      <c r="X231" s="149"/>
      <c r="Y231" s="149"/>
      <c r="Z231" s="149"/>
    </row>
    <row r="232" spans="1:26" ht="12.75" customHeight="1">
      <c r="A232" s="149"/>
      <c r="B232" s="150"/>
      <c r="C232" s="151"/>
      <c r="D232" s="278"/>
      <c r="E232" s="149"/>
      <c r="F232" s="149"/>
      <c r="G232" s="149"/>
      <c r="H232" s="149"/>
      <c r="I232" s="149"/>
      <c r="J232" s="55"/>
      <c r="K232" s="149"/>
      <c r="L232" s="149"/>
      <c r="M232" s="152"/>
      <c r="N232" s="149"/>
      <c r="O232" s="149"/>
      <c r="P232" s="149"/>
      <c r="Q232" s="149"/>
      <c r="R232" s="149"/>
      <c r="S232" s="149"/>
      <c r="T232" s="149"/>
      <c r="U232" s="149"/>
      <c r="V232" s="149"/>
      <c r="W232" s="149"/>
      <c r="X232" s="149"/>
      <c r="Y232" s="149"/>
      <c r="Z232" s="149"/>
    </row>
    <row r="233" spans="1:26" ht="12.75" customHeight="1">
      <c r="A233" s="149"/>
      <c r="B233" s="150"/>
      <c r="C233" s="151"/>
      <c r="D233" s="278"/>
      <c r="E233" s="149"/>
      <c r="F233" s="149"/>
      <c r="G233" s="149"/>
      <c r="H233" s="149"/>
      <c r="I233" s="149"/>
      <c r="J233" s="55"/>
      <c r="K233" s="149"/>
      <c r="L233" s="149"/>
      <c r="M233" s="152"/>
      <c r="N233" s="149"/>
      <c r="O233" s="149"/>
      <c r="P233" s="149"/>
      <c r="Q233" s="149"/>
      <c r="R233" s="149"/>
      <c r="S233" s="149"/>
      <c r="T233" s="149"/>
      <c r="U233" s="149"/>
      <c r="V233" s="149"/>
      <c r="W233" s="149"/>
      <c r="X233" s="149"/>
      <c r="Y233" s="149"/>
      <c r="Z233" s="149"/>
    </row>
    <row r="234" spans="1:26" ht="12.75" customHeight="1">
      <c r="A234" s="149"/>
      <c r="B234" s="150"/>
      <c r="C234" s="151"/>
      <c r="D234" s="278"/>
      <c r="E234" s="149"/>
      <c r="F234" s="149"/>
      <c r="G234" s="149"/>
      <c r="H234" s="149"/>
      <c r="I234" s="149"/>
      <c r="J234" s="55"/>
      <c r="K234" s="149"/>
      <c r="L234" s="149"/>
      <c r="M234" s="152"/>
      <c r="N234" s="149"/>
      <c r="O234" s="149"/>
      <c r="P234" s="149"/>
      <c r="Q234" s="149"/>
      <c r="R234" s="149"/>
      <c r="S234" s="149"/>
      <c r="T234" s="149"/>
      <c r="U234" s="149"/>
      <c r="V234" s="149"/>
      <c r="W234" s="149"/>
      <c r="X234" s="149"/>
      <c r="Y234" s="149"/>
      <c r="Z234" s="149"/>
    </row>
    <row r="235" spans="1:26" ht="12.75" customHeight="1">
      <c r="A235" s="149"/>
      <c r="B235" s="150"/>
      <c r="C235" s="151"/>
      <c r="D235" s="278"/>
      <c r="E235" s="149"/>
      <c r="F235" s="149"/>
      <c r="G235" s="149"/>
      <c r="H235" s="149"/>
      <c r="I235" s="149"/>
      <c r="J235" s="55"/>
      <c r="K235" s="149"/>
      <c r="L235" s="149"/>
      <c r="M235" s="152"/>
      <c r="N235" s="149"/>
      <c r="O235" s="149"/>
      <c r="P235" s="149"/>
      <c r="Q235" s="149"/>
      <c r="R235" s="149"/>
      <c r="S235" s="149"/>
      <c r="T235" s="149"/>
      <c r="U235" s="149"/>
      <c r="V235" s="149"/>
      <c r="W235" s="149"/>
      <c r="X235" s="149"/>
      <c r="Y235" s="149"/>
      <c r="Z235" s="149"/>
    </row>
    <row r="236" spans="1:26" ht="12.75" customHeight="1">
      <c r="A236" s="149"/>
      <c r="B236" s="150"/>
      <c r="C236" s="151"/>
      <c r="D236" s="278"/>
      <c r="E236" s="149"/>
      <c r="F236" s="149"/>
      <c r="G236" s="149"/>
      <c r="H236" s="149"/>
      <c r="I236" s="149"/>
      <c r="J236" s="55"/>
      <c r="K236" s="149"/>
      <c r="L236" s="149"/>
      <c r="M236" s="152"/>
      <c r="N236" s="149"/>
      <c r="O236" s="149"/>
      <c r="P236" s="149"/>
      <c r="Q236" s="149"/>
      <c r="R236" s="149"/>
      <c r="S236" s="149"/>
      <c r="T236" s="149"/>
      <c r="U236" s="149"/>
      <c r="V236" s="149"/>
      <c r="W236" s="149"/>
      <c r="X236" s="149"/>
      <c r="Y236" s="149"/>
      <c r="Z236" s="149"/>
    </row>
    <row r="237" spans="1:26" ht="12.75" customHeight="1">
      <c r="A237" s="149"/>
      <c r="B237" s="150"/>
      <c r="C237" s="151"/>
      <c r="D237" s="278"/>
      <c r="E237" s="149"/>
      <c r="F237" s="149"/>
      <c r="G237" s="149"/>
      <c r="H237" s="149"/>
      <c r="I237" s="149"/>
      <c r="J237" s="55"/>
      <c r="K237" s="149"/>
      <c r="L237" s="149"/>
      <c r="M237" s="152"/>
      <c r="N237" s="149"/>
      <c r="O237" s="149"/>
      <c r="P237" s="149"/>
      <c r="Q237" s="149"/>
      <c r="R237" s="149"/>
      <c r="S237" s="149"/>
      <c r="T237" s="149"/>
      <c r="U237" s="149"/>
      <c r="V237" s="149"/>
      <c r="W237" s="149"/>
      <c r="X237" s="149"/>
      <c r="Y237" s="149"/>
      <c r="Z237" s="149"/>
    </row>
    <row r="238" spans="1:26" ht="12.75" customHeight="1">
      <c r="A238" s="149"/>
      <c r="B238" s="150"/>
      <c r="C238" s="151"/>
      <c r="D238" s="278"/>
      <c r="E238" s="149"/>
      <c r="F238" s="149"/>
      <c r="G238" s="149"/>
      <c r="H238" s="149"/>
      <c r="I238" s="149"/>
      <c r="J238" s="55"/>
      <c r="K238" s="149"/>
      <c r="L238" s="149"/>
      <c r="M238" s="152"/>
      <c r="N238" s="149"/>
      <c r="O238" s="149"/>
      <c r="P238" s="149"/>
      <c r="Q238" s="149"/>
      <c r="R238" s="149"/>
      <c r="S238" s="149"/>
      <c r="T238" s="149"/>
      <c r="U238" s="149"/>
      <c r="V238" s="149"/>
      <c r="W238" s="149"/>
      <c r="X238" s="149"/>
      <c r="Y238" s="149"/>
      <c r="Z238" s="149"/>
    </row>
    <row r="239" spans="1:26" ht="12.75" customHeight="1">
      <c r="A239" s="149"/>
      <c r="B239" s="150"/>
      <c r="C239" s="151"/>
      <c r="D239" s="278"/>
      <c r="E239" s="149"/>
      <c r="F239" s="149"/>
      <c r="G239" s="149"/>
      <c r="H239" s="149"/>
      <c r="I239" s="149"/>
      <c r="J239" s="55"/>
      <c r="K239" s="149"/>
      <c r="L239" s="149"/>
      <c r="M239" s="152"/>
      <c r="N239" s="149"/>
      <c r="O239" s="149"/>
      <c r="P239" s="149"/>
      <c r="Q239" s="149"/>
      <c r="R239" s="149"/>
      <c r="S239" s="149"/>
      <c r="T239" s="149"/>
      <c r="U239" s="149"/>
      <c r="V239" s="149"/>
      <c r="W239" s="149"/>
      <c r="X239" s="149"/>
      <c r="Y239" s="149"/>
      <c r="Z239" s="149"/>
    </row>
    <row r="240" spans="1:26" ht="12.75" customHeight="1">
      <c r="A240" s="149"/>
      <c r="B240" s="150"/>
      <c r="C240" s="151"/>
      <c r="D240" s="278"/>
      <c r="E240" s="149"/>
      <c r="F240" s="149"/>
      <c r="G240" s="149"/>
      <c r="H240" s="149"/>
      <c r="I240" s="149"/>
      <c r="J240" s="55"/>
      <c r="K240" s="149"/>
      <c r="L240" s="149"/>
      <c r="M240" s="152"/>
      <c r="N240" s="149"/>
      <c r="O240" s="149"/>
      <c r="P240" s="149"/>
      <c r="Q240" s="149"/>
      <c r="R240" s="149"/>
      <c r="S240" s="149"/>
      <c r="T240" s="149"/>
      <c r="U240" s="149"/>
      <c r="V240" s="149"/>
      <c r="W240" s="149"/>
      <c r="X240" s="149"/>
      <c r="Y240" s="149"/>
      <c r="Z240" s="149"/>
    </row>
    <row r="241" spans="1:26" ht="12.75" customHeight="1">
      <c r="A241" s="149"/>
      <c r="B241" s="150"/>
      <c r="C241" s="151"/>
      <c r="D241" s="278"/>
      <c r="E241" s="149"/>
      <c r="F241" s="149"/>
      <c r="G241" s="149"/>
      <c r="H241" s="149"/>
      <c r="I241" s="149"/>
      <c r="J241" s="55"/>
      <c r="K241" s="149"/>
      <c r="L241" s="149"/>
      <c r="M241" s="152"/>
      <c r="N241" s="149"/>
      <c r="O241" s="149"/>
      <c r="P241" s="149"/>
      <c r="Q241" s="149"/>
      <c r="R241" s="149"/>
      <c r="S241" s="149"/>
      <c r="T241" s="149"/>
      <c r="U241" s="149"/>
      <c r="V241" s="149"/>
      <c r="W241" s="149"/>
      <c r="X241" s="149"/>
      <c r="Y241" s="149"/>
      <c r="Z241" s="149"/>
    </row>
    <row r="242" spans="1:26" ht="12.75" customHeight="1">
      <c r="A242" s="149"/>
      <c r="B242" s="150"/>
      <c r="C242" s="151"/>
      <c r="D242" s="278"/>
      <c r="E242" s="149"/>
      <c r="F242" s="149"/>
      <c r="G242" s="149"/>
      <c r="H242" s="149"/>
      <c r="I242" s="149"/>
      <c r="J242" s="55"/>
      <c r="K242" s="149"/>
      <c r="L242" s="149"/>
      <c r="M242" s="152"/>
      <c r="N242" s="149"/>
      <c r="O242" s="149"/>
      <c r="P242" s="149"/>
      <c r="Q242" s="149"/>
      <c r="R242" s="149"/>
      <c r="S242" s="149"/>
      <c r="T242" s="149"/>
      <c r="U242" s="149"/>
      <c r="V242" s="149"/>
      <c r="W242" s="149"/>
      <c r="X242" s="149"/>
      <c r="Y242" s="149"/>
      <c r="Z242" s="149"/>
    </row>
    <row r="243" spans="1:26" ht="12.75" customHeight="1">
      <c r="A243" s="149"/>
      <c r="B243" s="150"/>
      <c r="C243" s="151"/>
      <c r="D243" s="278"/>
      <c r="E243" s="149"/>
      <c r="F243" s="149"/>
      <c r="G243" s="149"/>
      <c r="H243" s="149"/>
      <c r="I243" s="149"/>
      <c r="J243" s="55"/>
      <c r="K243" s="149"/>
      <c r="L243" s="149"/>
      <c r="M243" s="152"/>
      <c r="N243" s="149"/>
      <c r="O243" s="149"/>
      <c r="P243" s="149"/>
      <c r="Q243" s="149"/>
      <c r="R243" s="149"/>
      <c r="S243" s="149"/>
      <c r="T243" s="149"/>
      <c r="U243" s="149"/>
      <c r="V243" s="149"/>
      <c r="W243" s="149"/>
      <c r="X243" s="149"/>
      <c r="Y243" s="149"/>
      <c r="Z243" s="149"/>
    </row>
    <row r="244" spans="1:26" ht="12.75" customHeight="1">
      <c r="A244" s="149"/>
      <c r="B244" s="150"/>
      <c r="C244" s="151"/>
      <c r="D244" s="278"/>
      <c r="E244" s="149"/>
      <c r="F244" s="149"/>
      <c r="G244" s="149"/>
      <c r="H244" s="149"/>
      <c r="I244" s="149"/>
      <c r="J244" s="55"/>
      <c r="K244" s="149"/>
      <c r="L244" s="149"/>
      <c r="M244" s="152"/>
      <c r="N244" s="149"/>
      <c r="O244" s="149"/>
      <c r="P244" s="149"/>
      <c r="Q244" s="149"/>
      <c r="R244" s="149"/>
      <c r="S244" s="149"/>
      <c r="T244" s="149"/>
      <c r="U244" s="149"/>
      <c r="V244" s="149"/>
      <c r="W244" s="149"/>
      <c r="X244" s="149"/>
      <c r="Y244" s="149"/>
      <c r="Z244" s="149"/>
    </row>
    <row r="245" spans="1:26" ht="12.75" customHeight="1">
      <c r="A245" s="149"/>
      <c r="B245" s="150"/>
      <c r="C245" s="151"/>
      <c r="D245" s="278"/>
      <c r="E245" s="149"/>
      <c r="F245" s="149"/>
      <c r="G245" s="149"/>
      <c r="H245" s="149"/>
      <c r="I245" s="149"/>
      <c r="J245" s="55"/>
      <c r="K245" s="149"/>
      <c r="L245" s="149"/>
      <c r="M245" s="152"/>
      <c r="N245" s="149"/>
      <c r="O245" s="149"/>
      <c r="P245" s="149"/>
      <c r="Q245" s="149"/>
      <c r="R245" s="149"/>
      <c r="S245" s="149"/>
      <c r="T245" s="149"/>
      <c r="U245" s="149"/>
      <c r="V245" s="149"/>
      <c r="W245" s="149"/>
      <c r="X245" s="149"/>
      <c r="Y245" s="149"/>
      <c r="Z245" s="149"/>
    </row>
    <row r="246" spans="1:26" ht="12.75" customHeight="1">
      <c r="A246" s="149"/>
      <c r="B246" s="150"/>
      <c r="C246" s="151"/>
      <c r="D246" s="278"/>
      <c r="E246" s="149"/>
      <c r="F246" s="149"/>
      <c r="G246" s="149"/>
      <c r="H246" s="149"/>
      <c r="I246" s="149"/>
      <c r="J246" s="55"/>
      <c r="K246" s="149"/>
      <c r="L246" s="149"/>
      <c r="M246" s="152"/>
      <c r="N246" s="149"/>
      <c r="O246" s="149"/>
      <c r="P246" s="149"/>
      <c r="Q246" s="149"/>
      <c r="R246" s="149"/>
      <c r="S246" s="149"/>
      <c r="T246" s="149"/>
      <c r="U246" s="149"/>
      <c r="V246" s="149"/>
      <c r="W246" s="149"/>
      <c r="X246" s="149"/>
      <c r="Y246" s="149"/>
      <c r="Z246" s="149"/>
    </row>
    <row r="247" spans="1:26" ht="12.75" customHeight="1">
      <c r="A247" s="149"/>
      <c r="B247" s="150"/>
      <c r="C247" s="151"/>
      <c r="D247" s="278"/>
      <c r="E247" s="149"/>
      <c r="F247" s="149"/>
      <c r="G247" s="149"/>
      <c r="H247" s="149"/>
      <c r="I247" s="149"/>
      <c r="J247" s="55"/>
      <c r="K247" s="149"/>
      <c r="L247" s="149"/>
      <c r="M247" s="152"/>
      <c r="N247" s="149"/>
      <c r="O247" s="149"/>
      <c r="P247" s="149"/>
      <c r="Q247" s="149"/>
      <c r="R247" s="149"/>
      <c r="S247" s="149"/>
      <c r="T247" s="149"/>
      <c r="U247" s="149"/>
      <c r="V247" s="149"/>
      <c r="W247" s="149"/>
      <c r="X247" s="149"/>
      <c r="Y247" s="149"/>
      <c r="Z247" s="149"/>
    </row>
    <row r="248" spans="1:26" ht="12.75" customHeight="1">
      <c r="A248" s="149"/>
      <c r="B248" s="150"/>
      <c r="C248" s="151"/>
      <c r="D248" s="278"/>
      <c r="E248" s="149"/>
      <c r="F248" s="149"/>
      <c r="G248" s="149"/>
      <c r="H248" s="149"/>
      <c r="I248" s="149"/>
      <c r="J248" s="55"/>
      <c r="K248" s="149"/>
      <c r="L248" s="149"/>
      <c r="M248" s="152"/>
      <c r="N248" s="149"/>
      <c r="O248" s="149"/>
      <c r="P248" s="149"/>
      <c r="Q248" s="149"/>
      <c r="R248" s="149"/>
      <c r="S248" s="149"/>
      <c r="T248" s="149"/>
      <c r="U248" s="149"/>
      <c r="V248" s="149"/>
      <c r="W248" s="149"/>
      <c r="X248" s="149"/>
      <c r="Y248" s="149"/>
      <c r="Z248" s="149"/>
    </row>
    <row r="249" spans="1:26" ht="12.75" customHeight="1">
      <c r="A249" s="149"/>
      <c r="B249" s="150"/>
      <c r="C249" s="151"/>
      <c r="D249" s="278"/>
      <c r="E249" s="149"/>
      <c r="F249" s="149"/>
      <c r="G249" s="149"/>
      <c r="H249" s="149"/>
      <c r="I249" s="149"/>
      <c r="J249" s="55"/>
      <c r="K249" s="149"/>
      <c r="L249" s="149"/>
      <c r="M249" s="152"/>
      <c r="N249" s="149"/>
      <c r="O249" s="149"/>
      <c r="P249" s="149"/>
      <c r="Q249" s="149"/>
      <c r="R249" s="149"/>
      <c r="S249" s="149"/>
      <c r="T249" s="149"/>
      <c r="U249" s="149"/>
      <c r="V249" s="149"/>
      <c r="W249" s="149"/>
      <c r="X249" s="149"/>
      <c r="Y249" s="149"/>
      <c r="Z249" s="149"/>
    </row>
    <row r="250" spans="1:26" ht="12.75" customHeight="1">
      <c r="A250" s="149"/>
      <c r="B250" s="150"/>
      <c r="C250" s="151"/>
      <c r="D250" s="278"/>
      <c r="E250" s="149"/>
      <c r="F250" s="149"/>
      <c r="G250" s="149"/>
      <c r="H250" s="149"/>
      <c r="I250" s="149"/>
      <c r="J250" s="55"/>
      <c r="K250" s="149"/>
      <c r="L250" s="149"/>
      <c r="M250" s="152"/>
      <c r="N250" s="149"/>
      <c r="O250" s="149"/>
      <c r="P250" s="149"/>
      <c r="Q250" s="149"/>
      <c r="R250" s="149"/>
      <c r="S250" s="149"/>
      <c r="T250" s="149"/>
      <c r="U250" s="149"/>
      <c r="V250" s="149"/>
      <c r="W250" s="149"/>
      <c r="X250" s="149"/>
      <c r="Y250" s="149"/>
      <c r="Z250" s="149"/>
    </row>
    <row r="251" spans="1:26" ht="12.75" customHeight="1">
      <c r="A251" s="149"/>
      <c r="B251" s="150"/>
      <c r="C251" s="151"/>
      <c r="D251" s="278"/>
      <c r="E251" s="149"/>
      <c r="F251" s="149"/>
      <c r="G251" s="149"/>
      <c r="H251" s="149"/>
      <c r="I251" s="149"/>
      <c r="J251" s="55"/>
      <c r="K251" s="149"/>
      <c r="L251" s="149"/>
      <c r="M251" s="152"/>
      <c r="N251" s="149"/>
      <c r="O251" s="149"/>
      <c r="P251" s="149"/>
      <c r="Q251" s="149"/>
      <c r="R251" s="149"/>
      <c r="S251" s="149"/>
      <c r="T251" s="149"/>
      <c r="U251" s="149"/>
      <c r="V251" s="149"/>
      <c r="W251" s="149"/>
      <c r="X251" s="149"/>
      <c r="Y251" s="149"/>
      <c r="Z251" s="149"/>
    </row>
    <row r="252" spans="1:26" ht="12.75" customHeight="1">
      <c r="A252" s="149"/>
      <c r="B252" s="150"/>
      <c r="C252" s="151"/>
      <c r="D252" s="278"/>
      <c r="E252" s="149"/>
      <c r="F252" s="149"/>
      <c r="G252" s="149"/>
      <c r="H252" s="149"/>
      <c r="I252" s="149"/>
      <c r="J252" s="55"/>
      <c r="K252" s="149"/>
      <c r="L252" s="149"/>
      <c r="M252" s="152"/>
      <c r="N252" s="149"/>
      <c r="O252" s="149"/>
      <c r="P252" s="149"/>
      <c r="Q252" s="149"/>
      <c r="R252" s="149"/>
      <c r="S252" s="149"/>
      <c r="T252" s="149"/>
      <c r="U252" s="149"/>
      <c r="V252" s="149"/>
      <c r="W252" s="149"/>
      <c r="X252" s="149"/>
      <c r="Y252" s="149"/>
      <c r="Z252" s="149"/>
    </row>
    <row r="253" spans="1:26" ht="12.75" customHeight="1">
      <c r="A253" s="149"/>
      <c r="B253" s="150"/>
      <c r="C253" s="151"/>
      <c r="D253" s="278"/>
      <c r="E253" s="149"/>
      <c r="F253" s="149"/>
      <c r="G253" s="149"/>
      <c r="H253" s="149"/>
      <c r="I253" s="149"/>
      <c r="J253" s="55"/>
      <c r="K253" s="149"/>
      <c r="L253" s="149"/>
      <c r="M253" s="152"/>
      <c r="N253" s="149"/>
      <c r="O253" s="149"/>
      <c r="P253" s="149"/>
      <c r="Q253" s="149"/>
      <c r="R253" s="149"/>
      <c r="S253" s="149"/>
      <c r="T253" s="149"/>
      <c r="U253" s="149"/>
      <c r="V253" s="149"/>
      <c r="W253" s="149"/>
      <c r="X253" s="149"/>
      <c r="Y253" s="149"/>
      <c r="Z253" s="149"/>
    </row>
    <row r="254" spans="1:26" ht="12.75" customHeight="1">
      <c r="A254" s="149"/>
      <c r="B254" s="150"/>
      <c r="C254" s="151"/>
      <c r="D254" s="278"/>
      <c r="E254" s="149"/>
      <c r="F254" s="149"/>
      <c r="G254" s="149"/>
      <c r="H254" s="149"/>
      <c r="I254" s="149"/>
      <c r="J254" s="55"/>
      <c r="K254" s="149"/>
      <c r="L254" s="149"/>
      <c r="M254" s="152"/>
      <c r="N254" s="149"/>
      <c r="O254" s="149"/>
      <c r="P254" s="149"/>
      <c r="Q254" s="149"/>
      <c r="R254" s="149"/>
      <c r="S254" s="149"/>
      <c r="T254" s="149"/>
      <c r="U254" s="149"/>
      <c r="V254" s="149"/>
      <c r="W254" s="149"/>
      <c r="X254" s="149"/>
      <c r="Y254" s="149"/>
      <c r="Z254" s="149"/>
    </row>
    <row r="255" spans="1:26" ht="12.75" customHeight="1">
      <c r="A255" s="149"/>
      <c r="B255" s="150"/>
      <c r="C255" s="151"/>
      <c r="D255" s="278"/>
      <c r="E255" s="149"/>
      <c r="F255" s="149"/>
      <c r="G255" s="149"/>
      <c r="H255" s="149"/>
      <c r="I255" s="149"/>
      <c r="J255" s="55"/>
      <c r="K255" s="149"/>
      <c r="L255" s="149"/>
      <c r="M255" s="152"/>
      <c r="N255" s="149"/>
      <c r="O255" s="149"/>
      <c r="P255" s="149"/>
      <c r="Q255" s="149"/>
      <c r="R255" s="149"/>
      <c r="S255" s="149"/>
      <c r="T255" s="149"/>
      <c r="U255" s="149"/>
      <c r="V255" s="149"/>
      <c r="W255" s="149"/>
      <c r="X255" s="149"/>
      <c r="Y255" s="149"/>
      <c r="Z255" s="149"/>
    </row>
    <row r="256" spans="1:26" ht="12.75" customHeight="1">
      <c r="A256" s="149"/>
      <c r="B256" s="150"/>
      <c r="C256" s="151"/>
      <c r="D256" s="278"/>
      <c r="E256" s="149"/>
      <c r="F256" s="149"/>
      <c r="G256" s="149"/>
      <c r="H256" s="149"/>
      <c r="I256" s="149"/>
      <c r="J256" s="55"/>
      <c r="K256" s="149"/>
      <c r="L256" s="149"/>
      <c r="M256" s="152"/>
      <c r="N256" s="149"/>
      <c r="O256" s="149"/>
      <c r="P256" s="149"/>
      <c r="Q256" s="149"/>
      <c r="R256" s="149"/>
      <c r="S256" s="149"/>
      <c r="T256" s="149"/>
      <c r="U256" s="149"/>
      <c r="V256" s="149"/>
      <c r="W256" s="149"/>
      <c r="X256" s="149"/>
      <c r="Y256" s="149"/>
      <c r="Z256" s="149"/>
    </row>
    <row r="257" spans="1:26" ht="12.75" customHeight="1">
      <c r="A257" s="149"/>
      <c r="B257" s="150"/>
      <c r="C257" s="151"/>
      <c r="D257" s="278"/>
      <c r="E257" s="149"/>
      <c r="F257" s="149"/>
      <c r="G257" s="149"/>
      <c r="H257" s="149"/>
      <c r="I257" s="149"/>
      <c r="J257" s="55"/>
      <c r="K257" s="149"/>
      <c r="L257" s="149"/>
      <c r="M257" s="152"/>
      <c r="N257" s="149"/>
      <c r="O257" s="149"/>
      <c r="P257" s="149"/>
      <c r="Q257" s="149"/>
      <c r="R257" s="149"/>
      <c r="S257" s="149"/>
      <c r="T257" s="149"/>
      <c r="U257" s="149"/>
      <c r="V257" s="149"/>
      <c r="W257" s="149"/>
      <c r="X257" s="149"/>
      <c r="Y257" s="149"/>
      <c r="Z257" s="149"/>
    </row>
    <row r="258" spans="1:26" ht="12.75" customHeight="1">
      <c r="A258" s="149"/>
      <c r="B258" s="150"/>
      <c r="C258" s="151"/>
      <c r="D258" s="278"/>
      <c r="E258" s="149"/>
      <c r="F258" s="149"/>
      <c r="G258" s="149"/>
      <c r="H258" s="149"/>
      <c r="I258" s="149"/>
      <c r="J258" s="55"/>
      <c r="K258" s="149"/>
      <c r="L258" s="149"/>
      <c r="M258" s="152"/>
      <c r="N258" s="149"/>
      <c r="O258" s="149"/>
      <c r="P258" s="149"/>
      <c r="Q258" s="149"/>
      <c r="R258" s="149"/>
      <c r="S258" s="149"/>
      <c r="T258" s="149"/>
      <c r="U258" s="149"/>
      <c r="V258" s="149"/>
      <c r="W258" s="149"/>
      <c r="X258" s="149"/>
      <c r="Y258" s="149"/>
      <c r="Z258" s="149"/>
    </row>
    <row r="259" spans="1:26" ht="12.75" customHeight="1">
      <c r="A259" s="149"/>
      <c r="B259" s="150"/>
      <c r="C259" s="151"/>
      <c r="D259" s="278"/>
      <c r="E259" s="149"/>
      <c r="F259" s="149"/>
      <c r="G259" s="149"/>
      <c r="H259" s="149"/>
      <c r="I259" s="149"/>
      <c r="J259" s="55"/>
      <c r="K259" s="149"/>
      <c r="L259" s="149"/>
      <c r="M259" s="152"/>
      <c r="N259" s="149"/>
      <c r="O259" s="149"/>
      <c r="P259" s="149"/>
      <c r="Q259" s="149"/>
      <c r="R259" s="149"/>
      <c r="S259" s="149"/>
      <c r="T259" s="149"/>
      <c r="U259" s="149"/>
      <c r="V259" s="149"/>
      <c r="W259" s="149"/>
      <c r="X259" s="149"/>
      <c r="Y259" s="149"/>
      <c r="Z259" s="149"/>
    </row>
    <row r="260" spans="1:26" ht="12.75" customHeight="1">
      <c r="A260" s="149"/>
      <c r="B260" s="150"/>
      <c r="C260" s="151"/>
      <c r="D260" s="278"/>
      <c r="E260" s="149"/>
      <c r="F260" s="149"/>
      <c r="G260" s="149"/>
      <c r="H260" s="149"/>
      <c r="I260" s="149"/>
      <c r="J260" s="55"/>
      <c r="K260" s="149"/>
      <c r="L260" s="149"/>
      <c r="M260" s="152"/>
      <c r="N260" s="149"/>
      <c r="O260" s="149"/>
      <c r="P260" s="149"/>
      <c r="Q260" s="149"/>
      <c r="R260" s="149"/>
      <c r="S260" s="149"/>
      <c r="T260" s="149"/>
      <c r="U260" s="149"/>
      <c r="V260" s="149"/>
      <c r="W260" s="149"/>
      <c r="X260" s="149"/>
      <c r="Y260" s="149"/>
      <c r="Z260" s="149"/>
    </row>
    <row r="261" spans="1:26" ht="12.75" customHeight="1">
      <c r="A261" s="149"/>
      <c r="B261" s="150"/>
      <c r="C261" s="151"/>
      <c r="D261" s="278"/>
      <c r="E261" s="149"/>
      <c r="F261" s="149"/>
      <c r="G261" s="149"/>
      <c r="H261" s="149"/>
      <c r="I261" s="149"/>
      <c r="J261" s="55"/>
      <c r="K261" s="149"/>
      <c r="L261" s="149"/>
      <c r="M261" s="152"/>
      <c r="N261" s="149"/>
      <c r="O261" s="149"/>
      <c r="P261" s="149"/>
      <c r="Q261" s="149"/>
      <c r="R261" s="149"/>
      <c r="S261" s="149"/>
      <c r="T261" s="149"/>
      <c r="U261" s="149"/>
      <c r="V261" s="149"/>
      <c r="W261" s="149"/>
      <c r="X261" s="149"/>
      <c r="Y261" s="149"/>
      <c r="Z261" s="149"/>
    </row>
    <row r="262" spans="1:26" ht="12.75" customHeight="1">
      <c r="A262" s="149"/>
      <c r="B262" s="150"/>
      <c r="C262" s="151"/>
      <c r="D262" s="278"/>
      <c r="E262" s="149"/>
      <c r="F262" s="149"/>
      <c r="G262" s="149"/>
      <c r="H262" s="149"/>
      <c r="I262" s="149"/>
      <c r="J262" s="55"/>
      <c r="K262" s="149"/>
      <c r="L262" s="149"/>
      <c r="M262" s="152"/>
      <c r="N262" s="149"/>
      <c r="O262" s="149"/>
      <c r="P262" s="149"/>
      <c r="Q262" s="149"/>
      <c r="R262" s="149"/>
      <c r="S262" s="149"/>
      <c r="T262" s="149"/>
      <c r="U262" s="149"/>
      <c r="V262" s="149"/>
      <c r="W262" s="149"/>
      <c r="X262" s="149"/>
      <c r="Y262" s="149"/>
      <c r="Z262" s="149"/>
    </row>
    <row r="263" spans="1:26" ht="12.75" customHeight="1">
      <c r="A263" s="149"/>
      <c r="B263" s="150"/>
      <c r="C263" s="151"/>
      <c r="D263" s="278"/>
      <c r="E263" s="149"/>
      <c r="F263" s="149"/>
      <c r="G263" s="149"/>
      <c r="H263" s="149"/>
      <c r="I263" s="149"/>
      <c r="J263" s="55"/>
      <c r="K263" s="149"/>
      <c r="L263" s="149"/>
      <c r="M263" s="152"/>
      <c r="N263" s="149"/>
      <c r="O263" s="149"/>
      <c r="P263" s="149"/>
      <c r="Q263" s="149"/>
      <c r="R263" s="149"/>
      <c r="S263" s="149"/>
      <c r="T263" s="149"/>
      <c r="U263" s="149"/>
      <c r="V263" s="149"/>
      <c r="W263" s="149"/>
      <c r="X263" s="149"/>
      <c r="Y263" s="149"/>
      <c r="Z263" s="149"/>
    </row>
    <row r="264" spans="1:26" ht="12.75" customHeight="1">
      <c r="A264" s="149"/>
      <c r="B264" s="150"/>
      <c r="C264" s="151"/>
      <c r="D264" s="278"/>
      <c r="E264" s="149"/>
      <c r="F264" s="149"/>
      <c r="G264" s="149"/>
      <c r="H264" s="149"/>
      <c r="I264" s="149"/>
      <c r="J264" s="55"/>
      <c r="K264" s="149"/>
      <c r="L264" s="149"/>
      <c r="M264" s="152"/>
      <c r="N264" s="149"/>
      <c r="O264" s="149"/>
      <c r="P264" s="149"/>
      <c r="Q264" s="149"/>
      <c r="R264" s="149"/>
      <c r="S264" s="149"/>
      <c r="T264" s="149"/>
      <c r="U264" s="149"/>
      <c r="V264" s="149"/>
      <c r="W264" s="149"/>
      <c r="X264" s="149"/>
      <c r="Y264" s="149"/>
      <c r="Z264" s="149"/>
    </row>
    <row r="265" spans="1:26" ht="12.75" customHeight="1">
      <c r="A265" s="149"/>
      <c r="B265" s="150"/>
      <c r="C265" s="151"/>
      <c r="D265" s="278"/>
      <c r="E265" s="149"/>
      <c r="F265" s="149"/>
      <c r="G265" s="149"/>
      <c r="H265" s="149"/>
      <c r="I265" s="149"/>
      <c r="J265" s="55"/>
      <c r="K265" s="149"/>
      <c r="L265" s="149"/>
      <c r="M265" s="152"/>
      <c r="N265" s="149"/>
      <c r="O265" s="149"/>
      <c r="P265" s="149"/>
      <c r="Q265" s="149"/>
      <c r="R265" s="149"/>
      <c r="S265" s="149"/>
      <c r="T265" s="149"/>
      <c r="U265" s="149"/>
      <c r="V265" s="149"/>
      <c r="W265" s="149"/>
      <c r="X265" s="149"/>
      <c r="Y265" s="149"/>
      <c r="Z265" s="149"/>
    </row>
    <row r="266" spans="1:26" ht="12.75" customHeight="1">
      <c r="A266" s="149"/>
      <c r="B266" s="150"/>
      <c r="C266" s="151"/>
      <c r="D266" s="278"/>
      <c r="E266" s="149"/>
      <c r="F266" s="149"/>
      <c r="G266" s="149"/>
      <c r="H266" s="149"/>
      <c r="I266" s="149"/>
      <c r="J266" s="55"/>
      <c r="K266" s="149"/>
      <c r="L266" s="149"/>
      <c r="M266" s="152"/>
      <c r="N266" s="149"/>
      <c r="O266" s="149"/>
      <c r="P266" s="149"/>
      <c r="Q266" s="149"/>
      <c r="R266" s="149"/>
      <c r="S266" s="149"/>
      <c r="T266" s="149"/>
      <c r="U266" s="149"/>
      <c r="V266" s="149"/>
      <c r="W266" s="149"/>
      <c r="X266" s="149"/>
      <c r="Y266" s="149"/>
      <c r="Z266" s="149"/>
    </row>
    <row r="267" spans="1:26" ht="12.75" customHeight="1">
      <c r="A267" s="149"/>
      <c r="B267" s="150"/>
      <c r="C267" s="151"/>
      <c r="D267" s="278"/>
      <c r="E267" s="149"/>
      <c r="F267" s="149"/>
      <c r="G267" s="149"/>
      <c r="H267" s="149"/>
      <c r="I267" s="149"/>
      <c r="J267" s="55"/>
      <c r="K267" s="149"/>
      <c r="L267" s="149"/>
      <c r="M267" s="152"/>
      <c r="N267" s="149"/>
      <c r="O267" s="149"/>
      <c r="P267" s="149"/>
      <c r="Q267" s="149"/>
      <c r="R267" s="149"/>
      <c r="S267" s="149"/>
      <c r="T267" s="149"/>
      <c r="U267" s="149"/>
      <c r="V267" s="149"/>
      <c r="W267" s="149"/>
      <c r="X267" s="149"/>
      <c r="Y267" s="149"/>
      <c r="Z267" s="149"/>
    </row>
    <row r="268" spans="1:26" ht="12.75" customHeight="1">
      <c r="A268" s="149"/>
      <c r="B268" s="150"/>
      <c r="C268" s="151"/>
      <c r="D268" s="278"/>
      <c r="E268" s="149"/>
      <c r="F268" s="149"/>
      <c r="G268" s="149"/>
      <c r="H268" s="149"/>
      <c r="I268" s="149"/>
      <c r="J268" s="55"/>
      <c r="K268" s="149"/>
      <c r="L268" s="149"/>
      <c r="M268" s="152"/>
      <c r="N268" s="149"/>
      <c r="O268" s="149"/>
      <c r="P268" s="149"/>
      <c r="Q268" s="149"/>
      <c r="R268" s="149"/>
      <c r="S268" s="149"/>
      <c r="T268" s="149"/>
      <c r="U268" s="149"/>
      <c r="V268" s="149"/>
      <c r="W268" s="149"/>
      <c r="X268" s="149"/>
      <c r="Y268" s="149"/>
      <c r="Z268" s="149"/>
    </row>
    <row r="269" spans="1:26" ht="12.75" customHeight="1">
      <c r="A269" s="149"/>
      <c r="B269" s="150"/>
      <c r="C269" s="151"/>
      <c r="D269" s="278"/>
      <c r="E269" s="149"/>
      <c r="F269" s="149"/>
      <c r="G269" s="149"/>
      <c r="H269" s="149"/>
      <c r="I269" s="149"/>
      <c r="J269" s="55"/>
      <c r="K269" s="149"/>
      <c r="L269" s="149"/>
      <c r="M269" s="152"/>
      <c r="N269" s="149"/>
      <c r="O269" s="149"/>
      <c r="P269" s="149"/>
      <c r="Q269" s="149"/>
      <c r="R269" s="149"/>
      <c r="S269" s="149"/>
      <c r="T269" s="149"/>
      <c r="U269" s="149"/>
      <c r="V269" s="149"/>
      <c r="W269" s="149"/>
      <c r="X269" s="149"/>
      <c r="Y269" s="149"/>
      <c r="Z269" s="149"/>
    </row>
    <row r="270" spans="1:26" ht="12.75" customHeight="1">
      <c r="A270" s="149"/>
      <c r="B270" s="150"/>
      <c r="C270" s="151"/>
      <c r="D270" s="278"/>
      <c r="E270" s="149"/>
      <c r="F270" s="149"/>
      <c r="G270" s="149"/>
      <c r="H270" s="149"/>
      <c r="I270" s="149"/>
      <c r="J270" s="55"/>
      <c r="K270" s="149"/>
      <c r="L270" s="149"/>
      <c r="M270" s="152"/>
      <c r="N270" s="149"/>
      <c r="O270" s="149"/>
      <c r="P270" s="149"/>
      <c r="Q270" s="149"/>
      <c r="R270" s="149"/>
      <c r="S270" s="149"/>
      <c r="T270" s="149"/>
      <c r="U270" s="149"/>
      <c r="V270" s="149"/>
      <c r="W270" s="149"/>
      <c r="X270" s="149"/>
      <c r="Y270" s="149"/>
      <c r="Z270" s="149"/>
    </row>
    <row r="271" spans="1:26" ht="12.75" customHeight="1">
      <c r="A271" s="149"/>
      <c r="B271" s="150"/>
      <c r="C271" s="151"/>
      <c r="D271" s="278"/>
      <c r="E271" s="149"/>
      <c r="F271" s="149"/>
      <c r="G271" s="149"/>
      <c r="H271" s="149"/>
      <c r="I271" s="149"/>
      <c r="J271" s="55"/>
      <c r="K271" s="149"/>
      <c r="L271" s="149"/>
      <c r="M271" s="152"/>
      <c r="N271" s="149"/>
      <c r="O271" s="149"/>
      <c r="P271" s="149"/>
      <c r="Q271" s="149"/>
      <c r="R271" s="149"/>
      <c r="S271" s="149"/>
      <c r="T271" s="149"/>
      <c r="U271" s="149"/>
      <c r="V271" s="149"/>
      <c r="W271" s="149"/>
      <c r="X271" s="149"/>
      <c r="Y271" s="149"/>
      <c r="Z271" s="149"/>
    </row>
    <row r="272" spans="1:26" ht="12.75" customHeight="1">
      <c r="A272" s="149"/>
      <c r="B272" s="150"/>
      <c r="C272" s="151"/>
      <c r="D272" s="278"/>
      <c r="E272" s="149"/>
      <c r="F272" s="149"/>
      <c r="G272" s="149"/>
      <c r="H272" s="149"/>
      <c r="I272" s="149"/>
      <c r="J272" s="55"/>
      <c r="K272" s="149"/>
      <c r="L272" s="149"/>
      <c r="M272" s="152"/>
      <c r="N272" s="149"/>
      <c r="O272" s="149"/>
      <c r="P272" s="149"/>
      <c r="Q272" s="149"/>
      <c r="R272" s="149"/>
      <c r="S272" s="149"/>
      <c r="T272" s="149"/>
      <c r="U272" s="149"/>
      <c r="V272" s="149"/>
      <c r="W272" s="149"/>
      <c r="X272" s="149"/>
      <c r="Y272" s="149"/>
      <c r="Z272" s="149"/>
    </row>
    <row r="273" spans="1:26" ht="12.75" customHeight="1">
      <c r="A273" s="149"/>
      <c r="B273" s="150"/>
      <c r="C273" s="151"/>
      <c r="D273" s="278"/>
      <c r="E273" s="149"/>
      <c r="F273" s="149"/>
      <c r="G273" s="149"/>
      <c r="H273" s="149"/>
      <c r="I273" s="149"/>
      <c r="J273" s="55"/>
      <c r="K273" s="149"/>
      <c r="L273" s="149"/>
      <c r="M273" s="152"/>
      <c r="N273" s="149"/>
      <c r="O273" s="149"/>
      <c r="P273" s="149"/>
      <c r="Q273" s="149"/>
      <c r="R273" s="149"/>
      <c r="S273" s="149"/>
      <c r="T273" s="149"/>
      <c r="U273" s="149"/>
      <c r="V273" s="149"/>
      <c r="W273" s="149"/>
      <c r="X273" s="149"/>
      <c r="Y273" s="149"/>
      <c r="Z273" s="149"/>
    </row>
    <row r="274" spans="1:26" ht="12.75" customHeight="1">
      <c r="A274" s="149"/>
      <c r="B274" s="150"/>
      <c r="C274" s="151"/>
      <c r="D274" s="278"/>
      <c r="E274" s="149"/>
      <c r="F274" s="149"/>
      <c r="G274" s="149"/>
      <c r="H274" s="149"/>
      <c r="I274" s="149"/>
      <c r="J274" s="55"/>
      <c r="K274" s="149"/>
      <c r="L274" s="149"/>
      <c r="M274" s="152"/>
      <c r="N274" s="149"/>
      <c r="O274" s="149"/>
      <c r="P274" s="149"/>
      <c r="Q274" s="149"/>
      <c r="R274" s="149"/>
      <c r="S274" s="149"/>
      <c r="T274" s="149"/>
      <c r="U274" s="149"/>
      <c r="V274" s="149"/>
      <c r="W274" s="149"/>
      <c r="X274" s="149"/>
      <c r="Y274" s="149"/>
      <c r="Z274" s="149"/>
    </row>
    <row r="275" spans="1:26" ht="12.75" customHeight="1">
      <c r="A275" s="149"/>
      <c r="B275" s="150"/>
      <c r="C275" s="151"/>
      <c r="D275" s="278"/>
      <c r="E275" s="149"/>
      <c r="F275" s="149"/>
      <c r="G275" s="149"/>
      <c r="H275" s="149"/>
      <c r="I275" s="149"/>
      <c r="J275" s="55"/>
      <c r="K275" s="149"/>
      <c r="L275" s="149"/>
      <c r="M275" s="152"/>
      <c r="N275" s="149"/>
      <c r="O275" s="149"/>
      <c r="P275" s="149"/>
      <c r="Q275" s="149"/>
      <c r="R275" s="149"/>
      <c r="S275" s="149"/>
      <c r="T275" s="149"/>
      <c r="U275" s="149"/>
      <c r="V275" s="149"/>
      <c r="W275" s="149"/>
      <c r="X275" s="149"/>
      <c r="Y275" s="149"/>
      <c r="Z275" s="149"/>
    </row>
    <row r="276" spans="1:26" ht="12.75" customHeight="1">
      <c r="A276" s="149"/>
      <c r="B276" s="150"/>
      <c r="C276" s="151"/>
      <c r="D276" s="278"/>
      <c r="E276" s="149"/>
      <c r="F276" s="149"/>
      <c r="G276" s="149"/>
      <c r="H276" s="149"/>
      <c r="I276" s="149"/>
      <c r="J276" s="55"/>
      <c r="K276" s="149"/>
      <c r="L276" s="149"/>
      <c r="M276" s="152"/>
      <c r="N276" s="149"/>
      <c r="O276" s="149"/>
      <c r="P276" s="149"/>
      <c r="Q276" s="149"/>
      <c r="R276" s="149"/>
      <c r="S276" s="149"/>
      <c r="T276" s="149"/>
      <c r="U276" s="149"/>
      <c r="V276" s="149"/>
      <c r="W276" s="149"/>
      <c r="X276" s="149"/>
      <c r="Y276" s="149"/>
      <c r="Z276" s="149"/>
    </row>
    <row r="277" spans="1:26" ht="12.75" customHeight="1">
      <c r="A277" s="149"/>
      <c r="B277" s="150"/>
      <c r="C277" s="151"/>
      <c r="D277" s="278"/>
      <c r="E277" s="149"/>
      <c r="F277" s="149"/>
      <c r="G277" s="149"/>
      <c r="H277" s="149"/>
      <c r="I277" s="149"/>
      <c r="J277" s="55"/>
      <c r="K277" s="149"/>
      <c r="L277" s="149"/>
      <c r="M277" s="152"/>
      <c r="N277" s="149"/>
      <c r="O277" s="149"/>
      <c r="P277" s="149"/>
      <c r="Q277" s="149"/>
      <c r="R277" s="149"/>
      <c r="S277" s="149"/>
      <c r="T277" s="149"/>
      <c r="U277" s="149"/>
      <c r="V277" s="149"/>
      <c r="W277" s="149"/>
      <c r="X277" s="149"/>
      <c r="Y277" s="149"/>
      <c r="Z277" s="149"/>
    </row>
    <row r="278" spans="1:26" ht="12.75" customHeight="1">
      <c r="A278" s="149"/>
      <c r="B278" s="150"/>
      <c r="C278" s="151"/>
      <c r="D278" s="278"/>
      <c r="E278" s="149"/>
      <c r="F278" s="149"/>
      <c r="G278" s="149"/>
      <c r="H278" s="149"/>
      <c r="I278" s="149"/>
      <c r="J278" s="55"/>
      <c r="K278" s="149"/>
      <c r="L278" s="149"/>
      <c r="M278" s="152"/>
      <c r="N278" s="149"/>
      <c r="O278" s="149"/>
      <c r="P278" s="149"/>
      <c r="Q278" s="149"/>
      <c r="R278" s="149"/>
      <c r="S278" s="149"/>
      <c r="T278" s="149"/>
      <c r="U278" s="149"/>
      <c r="V278" s="149"/>
      <c r="W278" s="149"/>
      <c r="X278" s="149"/>
      <c r="Y278" s="149"/>
      <c r="Z278" s="149"/>
    </row>
    <row r="279" spans="1:26" ht="12.75" customHeight="1">
      <c r="A279" s="149"/>
      <c r="B279" s="150"/>
      <c r="C279" s="151"/>
      <c r="D279" s="278"/>
      <c r="E279" s="149"/>
      <c r="F279" s="149"/>
      <c r="G279" s="149"/>
      <c r="H279" s="149"/>
      <c r="I279" s="149"/>
      <c r="J279" s="55"/>
      <c r="K279" s="149"/>
      <c r="L279" s="149"/>
      <c r="M279" s="152"/>
      <c r="N279" s="149"/>
      <c r="O279" s="149"/>
      <c r="P279" s="149"/>
      <c r="Q279" s="149"/>
      <c r="R279" s="149"/>
      <c r="S279" s="149"/>
      <c r="T279" s="149"/>
      <c r="U279" s="149"/>
      <c r="V279" s="149"/>
      <c r="W279" s="149"/>
      <c r="X279" s="149"/>
      <c r="Y279" s="149"/>
      <c r="Z279" s="149"/>
    </row>
    <row r="280" spans="1:26" ht="12.75" customHeight="1">
      <c r="A280" s="149"/>
      <c r="B280" s="150"/>
      <c r="C280" s="151"/>
      <c r="D280" s="278"/>
      <c r="E280" s="149"/>
      <c r="F280" s="149"/>
      <c r="G280" s="149"/>
      <c r="H280" s="149"/>
      <c r="I280" s="149"/>
      <c r="J280" s="55"/>
      <c r="K280" s="149"/>
      <c r="L280" s="149"/>
      <c r="M280" s="152"/>
      <c r="N280" s="149"/>
      <c r="O280" s="149"/>
      <c r="P280" s="149"/>
      <c r="Q280" s="149"/>
      <c r="R280" s="149"/>
      <c r="S280" s="149"/>
      <c r="T280" s="149"/>
      <c r="U280" s="149"/>
      <c r="V280" s="149"/>
      <c r="W280" s="149"/>
      <c r="X280" s="149"/>
      <c r="Y280" s="149"/>
      <c r="Z280" s="149"/>
    </row>
    <row r="281" spans="1:26" ht="12.75" customHeight="1">
      <c r="A281" s="149"/>
      <c r="B281" s="150"/>
      <c r="C281" s="151"/>
      <c r="D281" s="278"/>
      <c r="E281" s="149"/>
      <c r="F281" s="149"/>
      <c r="G281" s="149"/>
      <c r="H281" s="149"/>
      <c r="I281" s="149"/>
      <c r="J281" s="55"/>
      <c r="K281" s="149"/>
      <c r="L281" s="149"/>
      <c r="M281" s="152"/>
      <c r="N281" s="149"/>
      <c r="O281" s="149"/>
      <c r="P281" s="149"/>
      <c r="Q281" s="149"/>
      <c r="R281" s="149"/>
      <c r="S281" s="149"/>
      <c r="T281" s="149"/>
      <c r="U281" s="149"/>
      <c r="V281" s="149"/>
      <c r="W281" s="149"/>
      <c r="X281" s="149"/>
      <c r="Y281" s="149"/>
      <c r="Z281" s="149"/>
    </row>
    <row r="282" spans="1:26" ht="12.75" customHeight="1">
      <c r="A282" s="149"/>
      <c r="B282" s="150"/>
      <c r="C282" s="151"/>
      <c r="D282" s="278"/>
      <c r="E282" s="149"/>
      <c r="F282" s="149"/>
      <c r="G282" s="149"/>
      <c r="H282" s="149"/>
      <c r="I282" s="149"/>
      <c r="J282" s="55"/>
      <c r="K282" s="149"/>
      <c r="L282" s="149"/>
      <c r="M282" s="152"/>
      <c r="N282" s="149"/>
      <c r="O282" s="149"/>
      <c r="P282" s="149"/>
      <c r="Q282" s="149"/>
      <c r="R282" s="149"/>
      <c r="S282" s="149"/>
      <c r="T282" s="149"/>
      <c r="U282" s="149"/>
      <c r="V282" s="149"/>
      <c r="W282" s="149"/>
      <c r="X282" s="149"/>
      <c r="Y282" s="149"/>
      <c r="Z282" s="149"/>
    </row>
    <row r="283" spans="1:26" ht="12.75" customHeight="1">
      <c r="A283" s="149"/>
      <c r="B283" s="150"/>
      <c r="C283" s="151"/>
      <c r="D283" s="278"/>
      <c r="E283" s="149"/>
      <c r="F283" s="149"/>
      <c r="G283" s="149"/>
      <c r="H283" s="149"/>
      <c r="I283" s="149"/>
      <c r="J283" s="55"/>
      <c r="K283" s="149"/>
      <c r="L283" s="149"/>
      <c r="M283" s="152"/>
      <c r="N283" s="149"/>
      <c r="O283" s="149"/>
      <c r="P283" s="149"/>
      <c r="Q283" s="149"/>
      <c r="R283" s="149"/>
      <c r="S283" s="149"/>
      <c r="T283" s="149"/>
      <c r="U283" s="149"/>
      <c r="V283" s="149"/>
      <c r="W283" s="149"/>
      <c r="X283" s="149"/>
      <c r="Y283" s="149"/>
      <c r="Z283" s="149"/>
    </row>
    <row r="284" spans="1:26" ht="12.75" customHeight="1">
      <c r="A284" s="149"/>
      <c r="B284" s="150"/>
      <c r="C284" s="151"/>
      <c r="D284" s="278"/>
      <c r="E284" s="149"/>
      <c r="F284" s="149"/>
      <c r="G284" s="149"/>
      <c r="H284" s="149"/>
      <c r="I284" s="149"/>
      <c r="J284" s="55"/>
      <c r="K284" s="149"/>
      <c r="L284" s="149"/>
      <c r="M284" s="152"/>
      <c r="N284" s="149"/>
      <c r="O284" s="149"/>
      <c r="P284" s="149"/>
      <c r="Q284" s="149"/>
      <c r="R284" s="149"/>
      <c r="S284" s="149"/>
      <c r="T284" s="149"/>
      <c r="U284" s="149"/>
      <c r="V284" s="149"/>
      <c r="W284" s="149"/>
      <c r="X284" s="149"/>
      <c r="Y284" s="149"/>
      <c r="Z284" s="149"/>
    </row>
    <row r="285" spans="1:26" ht="12.75" customHeight="1">
      <c r="A285" s="149"/>
      <c r="B285" s="150"/>
      <c r="C285" s="151"/>
      <c r="D285" s="278"/>
      <c r="E285" s="149"/>
      <c r="F285" s="149"/>
      <c r="G285" s="149"/>
      <c r="H285" s="149"/>
      <c r="I285" s="149"/>
      <c r="J285" s="55"/>
      <c r="K285" s="149"/>
      <c r="L285" s="149"/>
      <c r="M285" s="152"/>
      <c r="N285" s="149"/>
      <c r="O285" s="149"/>
      <c r="P285" s="149"/>
      <c r="Q285" s="149"/>
      <c r="R285" s="149"/>
      <c r="S285" s="149"/>
      <c r="T285" s="149"/>
      <c r="U285" s="149"/>
      <c r="V285" s="149"/>
      <c r="W285" s="149"/>
      <c r="X285" s="149"/>
      <c r="Y285" s="149"/>
      <c r="Z285" s="149"/>
    </row>
    <row r="286" spans="1:26" ht="12.75" customHeight="1">
      <c r="A286" s="149"/>
      <c r="B286" s="150"/>
      <c r="C286" s="151"/>
      <c r="D286" s="278"/>
      <c r="E286" s="149"/>
      <c r="F286" s="149"/>
      <c r="G286" s="149"/>
      <c r="H286" s="149"/>
      <c r="I286" s="149"/>
      <c r="J286" s="55"/>
      <c r="K286" s="149"/>
      <c r="L286" s="149"/>
      <c r="M286" s="152"/>
      <c r="N286" s="149"/>
      <c r="O286" s="149"/>
      <c r="P286" s="149"/>
      <c r="Q286" s="149"/>
      <c r="R286" s="149"/>
      <c r="S286" s="149"/>
      <c r="T286" s="149"/>
      <c r="U286" s="149"/>
      <c r="V286" s="149"/>
      <c r="W286" s="149"/>
      <c r="X286" s="149"/>
      <c r="Y286" s="149"/>
      <c r="Z286" s="149"/>
    </row>
    <row r="287" spans="1:26" ht="12.75" customHeight="1">
      <c r="A287" s="149"/>
      <c r="B287" s="150"/>
      <c r="C287" s="151"/>
      <c r="D287" s="278"/>
      <c r="E287" s="149"/>
      <c r="F287" s="149"/>
      <c r="G287" s="149"/>
      <c r="H287" s="149"/>
      <c r="I287" s="149"/>
      <c r="J287" s="55"/>
      <c r="K287" s="149"/>
      <c r="L287" s="149"/>
      <c r="M287" s="152"/>
      <c r="N287" s="149"/>
      <c r="O287" s="149"/>
      <c r="P287" s="149"/>
      <c r="Q287" s="149"/>
      <c r="R287" s="149"/>
      <c r="S287" s="149"/>
      <c r="T287" s="149"/>
      <c r="U287" s="149"/>
      <c r="V287" s="149"/>
      <c r="W287" s="149"/>
      <c r="X287" s="149"/>
      <c r="Y287" s="149"/>
      <c r="Z287" s="149"/>
    </row>
    <row r="288" spans="1:26" ht="12.75" customHeight="1">
      <c r="A288" s="149"/>
      <c r="B288" s="150"/>
      <c r="C288" s="151"/>
      <c r="D288" s="278"/>
      <c r="E288" s="149"/>
      <c r="F288" s="149"/>
      <c r="G288" s="149"/>
      <c r="H288" s="149"/>
      <c r="I288" s="149"/>
      <c r="J288" s="55"/>
      <c r="K288" s="149"/>
      <c r="L288" s="149"/>
      <c r="M288" s="152"/>
      <c r="N288" s="149"/>
      <c r="O288" s="149"/>
      <c r="P288" s="149"/>
      <c r="Q288" s="149"/>
      <c r="R288" s="149"/>
      <c r="S288" s="149"/>
      <c r="T288" s="149"/>
      <c r="U288" s="149"/>
      <c r="V288" s="149"/>
      <c r="W288" s="149"/>
      <c r="X288" s="149"/>
      <c r="Y288" s="149"/>
      <c r="Z288" s="149"/>
    </row>
    <row r="289" spans="1:26" ht="12.75" customHeight="1">
      <c r="A289" s="149"/>
      <c r="B289" s="150"/>
      <c r="C289" s="151"/>
      <c r="D289" s="278"/>
      <c r="E289" s="149"/>
      <c r="F289" s="149"/>
      <c r="G289" s="149"/>
      <c r="H289" s="149"/>
      <c r="I289" s="149"/>
      <c r="J289" s="55"/>
      <c r="K289" s="149"/>
      <c r="L289" s="149"/>
      <c r="M289" s="152"/>
      <c r="N289" s="149"/>
      <c r="O289" s="149"/>
      <c r="P289" s="149"/>
      <c r="Q289" s="149"/>
      <c r="R289" s="149"/>
      <c r="S289" s="149"/>
      <c r="T289" s="149"/>
      <c r="U289" s="149"/>
      <c r="V289" s="149"/>
      <c r="W289" s="149"/>
      <c r="X289" s="149"/>
      <c r="Y289" s="149"/>
      <c r="Z289" s="149"/>
    </row>
    <row r="290" spans="1:26" ht="12.75" customHeight="1">
      <c r="A290" s="149"/>
      <c r="B290" s="150"/>
      <c r="C290" s="151"/>
      <c r="D290" s="278"/>
      <c r="E290" s="149"/>
      <c r="F290" s="149"/>
      <c r="G290" s="149"/>
      <c r="H290" s="149"/>
      <c r="I290" s="149"/>
      <c r="J290" s="55"/>
      <c r="K290" s="149"/>
      <c r="L290" s="149"/>
      <c r="M290" s="152"/>
      <c r="N290" s="149"/>
      <c r="O290" s="149"/>
      <c r="P290" s="149"/>
      <c r="Q290" s="149"/>
      <c r="R290" s="149"/>
      <c r="S290" s="149"/>
      <c r="T290" s="149"/>
      <c r="U290" s="149"/>
      <c r="V290" s="149"/>
      <c r="W290" s="149"/>
      <c r="X290" s="149"/>
      <c r="Y290" s="149"/>
      <c r="Z290" s="149"/>
    </row>
    <row r="291" spans="1:26" ht="12.75" customHeight="1">
      <c r="A291" s="149"/>
      <c r="B291" s="150"/>
      <c r="C291" s="151"/>
      <c r="D291" s="278"/>
      <c r="E291" s="149"/>
      <c r="F291" s="149"/>
      <c r="G291" s="149"/>
      <c r="H291" s="149"/>
      <c r="I291" s="149"/>
      <c r="J291" s="55"/>
      <c r="K291" s="149"/>
      <c r="L291" s="149"/>
      <c r="M291" s="152"/>
      <c r="N291" s="149"/>
      <c r="O291" s="149"/>
      <c r="P291" s="149"/>
      <c r="Q291" s="149"/>
      <c r="R291" s="149"/>
      <c r="S291" s="149"/>
      <c r="T291" s="149"/>
      <c r="U291" s="149"/>
      <c r="V291" s="149"/>
      <c r="W291" s="149"/>
      <c r="X291" s="149"/>
      <c r="Y291" s="149"/>
      <c r="Z291" s="149"/>
    </row>
    <row r="292" spans="1:26" ht="12.75" customHeight="1">
      <c r="A292" s="149"/>
      <c r="B292" s="150"/>
      <c r="C292" s="151"/>
      <c r="D292" s="278"/>
      <c r="E292" s="149"/>
      <c r="F292" s="149"/>
      <c r="G292" s="149"/>
      <c r="H292" s="149"/>
      <c r="I292" s="149"/>
      <c r="J292" s="55"/>
      <c r="K292" s="149"/>
      <c r="L292" s="149"/>
      <c r="M292" s="152"/>
      <c r="N292" s="149"/>
      <c r="O292" s="149"/>
      <c r="P292" s="149"/>
      <c r="Q292" s="149"/>
      <c r="R292" s="149"/>
      <c r="S292" s="149"/>
      <c r="T292" s="149"/>
      <c r="U292" s="149"/>
      <c r="V292" s="149"/>
      <c r="W292" s="149"/>
      <c r="X292" s="149"/>
      <c r="Y292" s="149"/>
      <c r="Z292" s="149"/>
    </row>
    <row r="293" spans="1:26" ht="12.75" customHeight="1">
      <c r="A293" s="149"/>
      <c r="B293" s="150"/>
      <c r="C293" s="151"/>
      <c r="D293" s="278"/>
      <c r="E293" s="149"/>
      <c r="F293" s="149"/>
      <c r="G293" s="149"/>
      <c r="H293" s="149"/>
      <c r="I293" s="149"/>
      <c r="J293" s="55"/>
      <c r="K293" s="149"/>
      <c r="L293" s="149"/>
      <c r="M293" s="152"/>
      <c r="N293" s="149"/>
      <c r="O293" s="149"/>
      <c r="P293" s="149"/>
      <c r="Q293" s="149"/>
      <c r="R293" s="149"/>
      <c r="S293" s="149"/>
      <c r="T293" s="149"/>
      <c r="U293" s="149"/>
      <c r="V293" s="149"/>
      <c r="W293" s="149"/>
      <c r="X293" s="149"/>
      <c r="Y293" s="149"/>
      <c r="Z293" s="149"/>
    </row>
    <row r="294" spans="1:26" ht="12.75" customHeight="1">
      <c r="A294" s="149"/>
      <c r="B294" s="150"/>
      <c r="C294" s="151"/>
      <c r="D294" s="278"/>
      <c r="E294" s="149"/>
      <c r="F294" s="149"/>
      <c r="G294" s="149"/>
      <c r="H294" s="149"/>
      <c r="I294" s="149"/>
      <c r="J294" s="55"/>
      <c r="K294" s="149"/>
      <c r="L294" s="149"/>
      <c r="M294" s="152"/>
      <c r="N294" s="149"/>
      <c r="O294" s="149"/>
      <c r="P294" s="149"/>
      <c r="Q294" s="149"/>
      <c r="R294" s="149"/>
      <c r="S294" s="149"/>
      <c r="T294" s="149"/>
      <c r="U294" s="149"/>
      <c r="V294" s="149"/>
      <c r="W294" s="149"/>
      <c r="X294" s="149"/>
      <c r="Y294" s="149"/>
      <c r="Z294" s="149"/>
    </row>
    <row r="295" spans="1:26" ht="12.75" customHeight="1">
      <c r="A295" s="149"/>
      <c r="B295" s="150"/>
      <c r="C295" s="151"/>
      <c r="D295" s="278"/>
      <c r="E295" s="149"/>
      <c r="F295" s="149"/>
      <c r="G295" s="149"/>
      <c r="H295" s="149"/>
      <c r="I295" s="149"/>
      <c r="J295" s="55"/>
      <c r="K295" s="149"/>
      <c r="L295" s="149"/>
      <c r="M295" s="152"/>
      <c r="N295" s="149"/>
      <c r="O295" s="149"/>
      <c r="P295" s="149"/>
      <c r="Q295" s="149"/>
      <c r="R295" s="149"/>
      <c r="S295" s="149"/>
      <c r="T295" s="149"/>
      <c r="U295" s="149"/>
      <c r="V295" s="149"/>
      <c r="W295" s="149"/>
      <c r="X295" s="149"/>
      <c r="Y295" s="149"/>
      <c r="Z295" s="149"/>
    </row>
    <row r="296" spans="1:26" ht="12.75" customHeight="1">
      <c r="A296" s="149"/>
      <c r="B296" s="150"/>
      <c r="C296" s="151"/>
      <c r="D296" s="278"/>
      <c r="E296" s="149"/>
      <c r="F296" s="149"/>
      <c r="G296" s="149"/>
      <c r="H296" s="149"/>
      <c r="I296" s="149"/>
      <c r="J296" s="55"/>
      <c r="K296" s="149"/>
      <c r="L296" s="149"/>
      <c r="M296" s="152"/>
      <c r="N296" s="149"/>
      <c r="O296" s="149"/>
      <c r="P296" s="149"/>
      <c r="Q296" s="149"/>
      <c r="R296" s="149"/>
      <c r="S296" s="149"/>
      <c r="T296" s="149"/>
      <c r="U296" s="149"/>
      <c r="V296" s="149"/>
      <c r="W296" s="149"/>
      <c r="X296" s="149"/>
      <c r="Y296" s="149"/>
      <c r="Z296" s="149"/>
    </row>
    <row r="297" spans="1:26" ht="12.75" customHeight="1">
      <c r="A297" s="149"/>
      <c r="B297" s="150"/>
      <c r="C297" s="151"/>
      <c r="D297" s="278"/>
      <c r="E297" s="149"/>
      <c r="F297" s="149"/>
      <c r="G297" s="149"/>
      <c r="H297" s="149"/>
      <c r="I297" s="149"/>
      <c r="J297" s="55"/>
      <c r="K297" s="149"/>
      <c r="L297" s="149"/>
      <c r="M297" s="152"/>
      <c r="N297" s="149"/>
      <c r="O297" s="149"/>
      <c r="P297" s="149"/>
      <c r="Q297" s="149"/>
      <c r="R297" s="149"/>
      <c r="S297" s="149"/>
      <c r="T297" s="149"/>
      <c r="U297" s="149"/>
      <c r="V297" s="149"/>
      <c r="W297" s="149"/>
      <c r="X297" s="149"/>
      <c r="Y297" s="149"/>
      <c r="Z297" s="149"/>
    </row>
    <row r="298" spans="1:26" ht="12.75" customHeight="1">
      <c r="A298" s="149"/>
      <c r="B298" s="150"/>
      <c r="C298" s="151"/>
      <c r="D298" s="278"/>
      <c r="E298" s="149"/>
      <c r="F298" s="149"/>
      <c r="G298" s="149"/>
      <c r="H298" s="149"/>
      <c r="I298" s="149"/>
      <c r="J298" s="55"/>
      <c r="K298" s="149"/>
      <c r="L298" s="149"/>
      <c r="M298" s="152"/>
      <c r="N298" s="149"/>
      <c r="O298" s="149"/>
      <c r="P298" s="149"/>
      <c r="Q298" s="149"/>
      <c r="R298" s="149"/>
      <c r="S298" s="149"/>
      <c r="T298" s="149"/>
      <c r="U298" s="149"/>
      <c r="V298" s="149"/>
      <c r="W298" s="149"/>
      <c r="X298" s="149"/>
      <c r="Y298" s="149"/>
      <c r="Z298" s="149"/>
    </row>
    <row r="299" spans="1:26" ht="12.75" customHeight="1">
      <c r="A299" s="149"/>
      <c r="B299" s="150"/>
      <c r="C299" s="151"/>
      <c r="D299" s="278"/>
      <c r="E299" s="149"/>
      <c r="F299" s="149"/>
      <c r="G299" s="149"/>
      <c r="H299" s="149"/>
      <c r="I299" s="149"/>
      <c r="J299" s="55"/>
      <c r="K299" s="149"/>
      <c r="L299" s="149"/>
      <c r="M299" s="152"/>
      <c r="N299" s="149"/>
      <c r="O299" s="149"/>
      <c r="P299" s="149"/>
      <c r="Q299" s="149"/>
      <c r="R299" s="149"/>
      <c r="S299" s="149"/>
      <c r="T299" s="149"/>
      <c r="U299" s="149"/>
      <c r="V299" s="149"/>
      <c r="W299" s="149"/>
      <c r="X299" s="149"/>
      <c r="Y299" s="149"/>
      <c r="Z299" s="149"/>
    </row>
    <row r="300" spans="1:26" ht="12.75" customHeight="1">
      <c r="A300" s="149"/>
      <c r="B300" s="150"/>
      <c r="C300" s="151"/>
      <c r="D300" s="278"/>
      <c r="E300" s="149"/>
      <c r="F300" s="149"/>
      <c r="G300" s="149"/>
      <c r="H300" s="149"/>
      <c r="I300" s="149"/>
      <c r="J300" s="55"/>
      <c r="K300" s="149"/>
      <c r="L300" s="149"/>
      <c r="M300" s="152"/>
      <c r="N300" s="149"/>
      <c r="O300" s="149"/>
      <c r="P300" s="149"/>
      <c r="Q300" s="149"/>
      <c r="R300" s="149"/>
      <c r="S300" s="149"/>
      <c r="T300" s="149"/>
      <c r="U300" s="149"/>
      <c r="V300" s="149"/>
      <c r="W300" s="149"/>
      <c r="X300" s="149"/>
      <c r="Y300" s="149"/>
      <c r="Z300" s="149"/>
    </row>
    <row r="301" spans="1:26" ht="12.75" customHeight="1">
      <c r="A301" s="149"/>
      <c r="B301" s="150"/>
      <c r="C301" s="151"/>
      <c r="D301" s="278"/>
      <c r="E301" s="149"/>
      <c r="F301" s="149"/>
      <c r="G301" s="149"/>
      <c r="H301" s="149"/>
      <c r="I301" s="149"/>
      <c r="J301" s="55"/>
      <c r="K301" s="149"/>
      <c r="L301" s="149"/>
      <c r="M301" s="152"/>
      <c r="N301" s="149"/>
      <c r="O301" s="149"/>
      <c r="P301" s="149"/>
      <c r="Q301" s="149"/>
      <c r="R301" s="149"/>
      <c r="S301" s="149"/>
      <c r="T301" s="149"/>
      <c r="U301" s="149"/>
      <c r="V301" s="149"/>
      <c r="W301" s="149"/>
      <c r="X301" s="149"/>
      <c r="Y301" s="149"/>
      <c r="Z301" s="149"/>
    </row>
    <row r="302" spans="1:26" ht="12.75" customHeight="1">
      <c r="A302" s="149"/>
      <c r="B302" s="150"/>
      <c r="C302" s="151"/>
      <c r="D302" s="278"/>
      <c r="E302" s="149"/>
      <c r="F302" s="149"/>
      <c r="G302" s="149"/>
      <c r="H302" s="149"/>
      <c r="I302" s="149"/>
      <c r="J302" s="55"/>
      <c r="K302" s="149"/>
      <c r="L302" s="149"/>
      <c r="M302" s="152"/>
      <c r="N302" s="149"/>
      <c r="O302" s="149"/>
      <c r="P302" s="149"/>
      <c r="Q302" s="149"/>
      <c r="R302" s="149"/>
      <c r="S302" s="149"/>
      <c r="T302" s="149"/>
      <c r="U302" s="149"/>
      <c r="V302" s="149"/>
      <c r="W302" s="149"/>
      <c r="X302" s="149"/>
      <c r="Y302" s="149"/>
      <c r="Z302" s="149"/>
    </row>
    <row r="303" spans="1:26" ht="12.75" customHeight="1">
      <c r="A303" s="149"/>
      <c r="B303" s="150"/>
      <c r="C303" s="151"/>
      <c r="D303" s="278"/>
      <c r="E303" s="149"/>
      <c r="F303" s="149"/>
      <c r="G303" s="149"/>
      <c r="H303" s="149"/>
      <c r="I303" s="149"/>
      <c r="J303" s="55"/>
      <c r="K303" s="149"/>
      <c r="L303" s="149"/>
      <c r="M303" s="152"/>
      <c r="N303" s="149"/>
      <c r="O303" s="149"/>
      <c r="P303" s="149"/>
      <c r="Q303" s="149"/>
      <c r="R303" s="149"/>
      <c r="S303" s="149"/>
      <c r="T303" s="149"/>
      <c r="U303" s="149"/>
      <c r="V303" s="149"/>
      <c r="W303" s="149"/>
      <c r="X303" s="149"/>
      <c r="Y303" s="149"/>
      <c r="Z303" s="149"/>
    </row>
    <row r="304" spans="1:26" ht="12.75" customHeight="1">
      <c r="A304" s="149"/>
      <c r="B304" s="150"/>
      <c r="C304" s="151"/>
      <c r="D304" s="278"/>
      <c r="E304" s="149"/>
      <c r="F304" s="149"/>
      <c r="G304" s="149"/>
      <c r="H304" s="149"/>
      <c r="I304" s="149"/>
      <c r="J304" s="55"/>
      <c r="K304" s="149"/>
      <c r="L304" s="149"/>
      <c r="M304" s="152"/>
      <c r="N304" s="149"/>
      <c r="O304" s="149"/>
      <c r="P304" s="149"/>
      <c r="Q304" s="149"/>
      <c r="R304" s="149"/>
      <c r="S304" s="149"/>
      <c r="T304" s="149"/>
      <c r="U304" s="149"/>
      <c r="V304" s="149"/>
      <c r="W304" s="149"/>
      <c r="X304" s="149"/>
      <c r="Y304" s="149"/>
      <c r="Z304" s="149"/>
    </row>
    <row r="305" spans="1:26" ht="12.75" customHeight="1">
      <c r="A305" s="149"/>
      <c r="B305" s="150"/>
      <c r="C305" s="151"/>
      <c r="D305" s="278"/>
      <c r="E305" s="149"/>
      <c r="F305" s="149"/>
      <c r="G305" s="149"/>
      <c r="H305" s="149"/>
      <c r="I305" s="149"/>
      <c r="J305" s="55"/>
      <c r="K305" s="149"/>
      <c r="L305" s="149"/>
      <c r="M305" s="152"/>
      <c r="N305" s="149"/>
      <c r="O305" s="149"/>
      <c r="P305" s="149"/>
      <c r="Q305" s="149"/>
      <c r="R305" s="149"/>
      <c r="S305" s="149"/>
      <c r="T305" s="149"/>
      <c r="U305" s="149"/>
      <c r="V305" s="149"/>
      <c r="W305" s="149"/>
      <c r="X305" s="149"/>
      <c r="Y305" s="149"/>
      <c r="Z305" s="149"/>
    </row>
    <row r="306" spans="1:26" ht="12.75" customHeight="1">
      <c r="A306" s="149"/>
      <c r="B306" s="150"/>
      <c r="C306" s="151"/>
      <c r="D306" s="278"/>
      <c r="E306" s="149"/>
      <c r="F306" s="149"/>
      <c r="G306" s="149"/>
      <c r="H306" s="149"/>
      <c r="I306" s="149"/>
      <c r="J306" s="55"/>
      <c r="K306" s="149"/>
      <c r="L306" s="149"/>
      <c r="M306" s="152"/>
      <c r="N306" s="149"/>
      <c r="O306" s="149"/>
      <c r="P306" s="149"/>
      <c r="Q306" s="149"/>
      <c r="R306" s="149"/>
      <c r="S306" s="149"/>
      <c r="T306" s="149"/>
      <c r="U306" s="149"/>
      <c r="V306" s="149"/>
      <c r="W306" s="149"/>
      <c r="X306" s="149"/>
      <c r="Y306" s="149"/>
      <c r="Z306" s="149"/>
    </row>
    <row r="307" spans="1:26" ht="12.75" customHeight="1">
      <c r="A307" s="149"/>
      <c r="B307" s="150"/>
      <c r="C307" s="151"/>
      <c r="D307" s="278"/>
      <c r="E307" s="149"/>
      <c r="F307" s="149"/>
      <c r="G307" s="149"/>
      <c r="H307" s="149"/>
      <c r="I307" s="149"/>
      <c r="J307" s="55"/>
      <c r="K307" s="149"/>
      <c r="L307" s="149"/>
      <c r="M307" s="152"/>
      <c r="N307" s="149"/>
      <c r="O307" s="149"/>
      <c r="P307" s="149"/>
      <c r="Q307" s="149"/>
      <c r="R307" s="149"/>
      <c r="S307" s="149"/>
      <c r="T307" s="149"/>
      <c r="U307" s="149"/>
      <c r="V307" s="149"/>
      <c r="W307" s="149"/>
      <c r="X307" s="149"/>
      <c r="Y307" s="149"/>
      <c r="Z307" s="149"/>
    </row>
    <row r="308" spans="1:26" ht="12.75" customHeight="1">
      <c r="A308" s="149"/>
      <c r="B308" s="150"/>
      <c r="C308" s="151"/>
      <c r="D308" s="278"/>
      <c r="E308" s="149"/>
      <c r="F308" s="149"/>
      <c r="G308" s="149"/>
      <c r="H308" s="149"/>
      <c r="I308" s="149"/>
      <c r="J308" s="55"/>
      <c r="K308" s="149"/>
      <c r="L308" s="149"/>
      <c r="M308" s="152"/>
      <c r="N308" s="149"/>
      <c r="O308" s="149"/>
      <c r="P308" s="149"/>
      <c r="Q308" s="149"/>
      <c r="R308" s="149"/>
      <c r="S308" s="149"/>
      <c r="T308" s="149"/>
      <c r="U308" s="149"/>
      <c r="V308" s="149"/>
      <c r="W308" s="149"/>
      <c r="X308" s="149"/>
      <c r="Y308" s="149"/>
      <c r="Z308" s="149"/>
    </row>
    <row r="309" spans="1:26" ht="12.75" customHeight="1">
      <c r="A309" s="149"/>
      <c r="B309" s="150"/>
      <c r="C309" s="151"/>
      <c r="D309" s="278"/>
      <c r="E309" s="149"/>
      <c r="F309" s="149"/>
      <c r="G309" s="149"/>
      <c r="H309" s="149"/>
      <c r="I309" s="149"/>
      <c r="J309" s="55"/>
      <c r="K309" s="149"/>
      <c r="L309" s="149"/>
      <c r="M309" s="152"/>
      <c r="N309" s="149"/>
      <c r="O309" s="149"/>
      <c r="P309" s="149"/>
      <c r="Q309" s="149"/>
      <c r="R309" s="149"/>
      <c r="S309" s="149"/>
      <c r="T309" s="149"/>
      <c r="U309" s="149"/>
      <c r="V309" s="149"/>
      <c r="W309" s="149"/>
      <c r="X309" s="149"/>
      <c r="Y309" s="149"/>
      <c r="Z309" s="149"/>
    </row>
    <row r="310" spans="1:26" ht="12.75" customHeight="1">
      <c r="A310" s="149"/>
      <c r="B310" s="150"/>
      <c r="C310" s="151"/>
      <c r="D310" s="278"/>
      <c r="E310" s="149"/>
      <c r="F310" s="149"/>
      <c r="G310" s="149"/>
      <c r="H310" s="149"/>
      <c r="I310" s="149"/>
      <c r="J310" s="55"/>
      <c r="K310" s="149"/>
      <c r="L310" s="149"/>
      <c r="M310" s="152"/>
      <c r="N310" s="149"/>
      <c r="O310" s="149"/>
      <c r="P310" s="149"/>
      <c r="Q310" s="149"/>
      <c r="R310" s="149"/>
      <c r="S310" s="149"/>
      <c r="T310" s="149"/>
      <c r="U310" s="149"/>
      <c r="V310" s="149"/>
      <c r="W310" s="149"/>
      <c r="X310" s="149"/>
      <c r="Y310" s="149"/>
      <c r="Z310" s="149"/>
    </row>
    <row r="311" spans="1:26" ht="12.75" customHeight="1">
      <c r="A311" s="149"/>
      <c r="B311" s="150"/>
      <c r="C311" s="151"/>
      <c r="D311" s="278"/>
      <c r="E311" s="149"/>
      <c r="F311" s="149"/>
      <c r="G311" s="149"/>
      <c r="H311" s="149"/>
      <c r="I311" s="149"/>
      <c r="J311" s="55"/>
      <c r="K311" s="149"/>
      <c r="L311" s="149"/>
      <c r="M311" s="152"/>
      <c r="N311" s="149"/>
      <c r="O311" s="149"/>
      <c r="P311" s="149"/>
      <c r="Q311" s="149"/>
      <c r="R311" s="149"/>
      <c r="S311" s="149"/>
      <c r="T311" s="149"/>
      <c r="U311" s="149"/>
      <c r="V311" s="149"/>
      <c r="W311" s="149"/>
      <c r="X311" s="149"/>
      <c r="Y311" s="149"/>
      <c r="Z311" s="149"/>
    </row>
    <row r="312" spans="1:26" ht="12.75" customHeight="1">
      <c r="A312" s="149"/>
      <c r="B312" s="150"/>
      <c r="C312" s="151"/>
      <c r="D312" s="278"/>
      <c r="E312" s="149"/>
      <c r="F312" s="149"/>
      <c r="G312" s="149"/>
      <c r="H312" s="149"/>
      <c r="I312" s="149"/>
      <c r="J312" s="55"/>
      <c r="K312" s="149"/>
      <c r="L312" s="149"/>
      <c r="M312" s="152"/>
      <c r="N312" s="149"/>
      <c r="O312" s="149"/>
      <c r="P312" s="149"/>
      <c r="Q312" s="149"/>
      <c r="R312" s="149"/>
      <c r="S312" s="149"/>
      <c r="T312" s="149"/>
      <c r="U312" s="149"/>
      <c r="V312" s="149"/>
      <c r="W312" s="149"/>
      <c r="X312" s="149"/>
      <c r="Y312" s="149"/>
      <c r="Z312" s="149"/>
    </row>
    <row r="313" spans="1:26" ht="12.75" customHeight="1">
      <c r="A313" s="149"/>
      <c r="B313" s="150"/>
      <c r="C313" s="151"/>
      <c r="D313" s="278"/>
      <c r="E313" s="149"/>
      <c r="F313" s="149"/>
      <c r="G313" s="149"/>
      <c r="H313" s="149"/>
      <c r="I313" s="149"/>
      <c r="J313" s="55"/>
      <c r="K313" s="149"/>
      <c r="L313" s="149"/>
      <c r="M313" s="152"/>
      <c r="N313" s="149"/>
      <c r="O313" s="149"/>
      <c r="P313" s="149"/>
      <c r="Q313" s="149"/>
      <c r="R313" s="149"/>
      <c r="S313" s="149"/>
      <c r="T313" s="149"/>
      <c r="U313" s="149"/>
      <c r="V313" s="149"/>
      <c r="W313" s="149"/>
      <c r="X313" s="149"/>
      <c r="Y313" s="149"/>
      <c r="Z313" s="149"/>
    </row>
    <row r="314" spans="1:26" ht="12.75" customHeight="1">
      <c r="A314" s="149"/>
      <c r="B314" s="150"/>
      <c r="C314" s="151"/>
      <c r="D314" s="278"/>
      <c r="E314" s="149"/>
      <c r="F314" s="149"/>
      <c r="G314" s="149"/>
      <c r="H314" s="149"/>
      <c r="I314" s="149"/>
      <c r="J314" s="55"/>
      <c r="K314" s="149"/>
      <c r="L314" s="149"/>
      <c r="M314" s="152"/>
      <c r="N314" s="149"/>
      <c r="O314" s="149"/>
      <c r="P314" s="149"/>
      <c r="Q314" s="149"/>
      <c r="R314" s="149"/>
      <c r="S314" s="149"/>
      <c r="T314" s="149"/>
      <c r="U314" s="149"/>
      <c r="V314" s="149"/>
      <c r="W314" s="149"/>
      <c r="X314" s="149"/>
      <c r="Y314" s="149"/>
      <c r="Z314" s="149"/>
    </row>
    <row r="315" spans="1:26" ht="12.75" customHeight="1">
      <c r="A315" s="149"/>
      <c r="B315" s="150"/>
      <c r="C315" s="151"/>
      <c r="D315" s="278"/>
      <c r="E315" s="149"/>
      <c r="F315" s="149"/>
      <c r="G315" s="149"/>
      <c r="H315" s="149"/>
      <c r="I315" s="149"/>
      <c r="J315" s="55"/>
      <c r="K315" s="149"/>
      <c r="L315" s="149"/>
      <c r="M315" s="152"/>
      <c r="N315" s="149"/>
      <c r="O315" s="149"/>
      <c r="P315" s="149"/>
      <c r="Q315" s="149"/>
      <c r="R315" s="149"/>
      <c r="S315" s="149"/>
      <c r="T315" s="149"/>
      <c r="U315" s="149"/>
      <c r="V315" s="149"/>
      <c r="W315" s="149"/>
      <c r="X315" s="149"/>
      <c r="Y315" s="149"/>
      <c r="Z315" s="149"/>
    </row>
    <row r="316" spans="1:26" ht="12.75" customHeight="1">
      <c r="A316" s="149"/>
      <c r="B316" s="150"/>
      <c r="C316" s="151"/>
      <c r="D316" s="278"/>
      <c r="E316" s="149"/>
      <c r="F316" s="149"/>
      <c r="G316" s="149"/>
      <c r="H316" s="149"/>
      <c r="I316" s="149"/>
      <c r="J316" s="55"/>
      <c r="K316" s="149"/>
      <c r="L316" s="149"/>
      <c r="M316" s="152"/>
      <c r="N316" s="149"/>
      <c r="O316" s="149"/>
      <c r="P316" s="149"/>
      <c r="Q316" s="149"/>
      <c r="R316" s="149"/>
      <c r="S316" s="149"/>
      <c r="T316" s="149"/>
      <c r="U316" s="149"/>
      <c r="V316" s="149"/>
      <c r="W316" s="149"/>
      <c r="X316" s="149"/>
      <c r="Y316" s="149"/>
      <c r="Z316" s="149"/>
    </row>
    <row r="317" spans="1:26" ht="12.75" customHeight="1">
      <c r="A317" s="149"/>
      <c r="B317" s="150"/>
      <c r="C317" s="151"/>
      <c r="D317" s="278"/>
      <c r="E317" s="149"/>
      <c r="F317" s="149"/>
      <c r="G317" s="149"/>
      <c r="H317" s="149"/>
      <c r="I317" s="149"/>
      <c r="J317" s="55"/>
      <c r="K317" s="149"/>
      <c r="L317" s="149"/>
      <c r="M317" s="152"/>
      <c r="N317" s="149"/>
      <c r="O317" s="149"/>
      <c r="P317" s="149"/>
      <c r="Q317" s="149"/>
      <c r="R317" s="149"/>
      <c r="S317" s="149"/>
      <c r="T317" s="149"/>
      <c r="U317" s="149"/>
      <c r="V317" s="149"/>
      <c r="W317" s="149"/>
      <c r="X317" s="149"/>
      <c r="Y317" s="149"/>
      <c r="Z317" s="149"/>
    </row>
    <row r="318" spans="1:26" ht="12.75" customHeight="1">
      <c r="A318" s="149"/>
      <c r="B318" s="150"/>
      <c r="C318" s="151"/>
      <c r="D318" s="278"/>
      <c r="E318" s="149"/>
      <c r="F318" s="149"/>
      <c r="G318" s="149"/>
      <c r="H318" s="149"/>
      <c r="I318" s="149"/>
      <c r="J318" s="55"/>
      <c r="K318" s="149"/>
      <c r="L318" s="149"/>
      <c r="M318" s="152"/>
      <c r="N318" s="149"/>
      <c r="O318" s="149"/>
      <c r="P318" s="149"/>
      <c r="Q318" s="149"/>
      <c r="R318" s="149"/>
      <c r="S318" s="149"/>
      <c r="T318" s="149"/>
      <c r="U318" s="149"/>
      <c r="V318" s="149"/>
      <c r="W318" s="149"/>
      <c r="X318" s="149"/>
      <c r="Y318" s="149"/>
      <c r="Z318" s="149"/>
    </row>
    <row r="319" spans="1:26" ht="12.75" customHeight="1">
      <c r="A319" s="149"/>
      <c r="B319" s="150"/>
      <c r="C319" s="151"/>
      <c r="D319" s="278"/>
      <c r="E319" s="149"/>
      <c r="F319" s="149"/>
      <c r="G319" s="149"/>
      <c r="H319" s="149"/>
      <c r="I319" s="149"/>
      <c r="J319" s="55"/>
      <c r="K319" s="149"/>
      <c r="L319" s="149"/>
      <c r="M319" s="152"/>
      <c r="N319" s="149"/>
      <c r="O319" s="149"/>
      <c r="P319" s="149"/>
      <c r="Q319" s="149"/>
      <c r="R319" s="149"/>
      <c r="S319" s="149"/>
      <c r="T319" s="149"/>
      <c r="U319" s="149"/>
      <c r="V319" s="149"/>
      <c r="W319" s="149"/>
      <c r="X319" s="149"/>
      <c r="Y319" s="149"/>
      <c r="Z319" s="149"/>
    </row>
    <row r="320" spans="1:26" ht="12.75" customHeight="1">
      <c r="A320" s="149"/>
      <c r="B320" s="150"/>
      <c r="C320" s="151"/>
      <c r="D320" s="278"/>
      <c r="E320" s="149"/>
      <c r="F320" s="149"/>
      <c r="G320" s="149"/>
      <c r="H320" s="149"/>
      <c r="I320" s="149"/>
      <c r="J320" s="55"/>
      <c r="K320" s="149"/>
      <c r="L320" s="149"/>
      <c r="M320" s="152"/>
      <c r="N320" s="149"/>
      <c r="O320" s="149"/>
      <c r="P320" s="149"/>
      <c r="Q320" s="149"/>
      <c r="R320" s="149"/>
      <c r="S320" s="149"/>
      <c r="T320" s="149"/>
      <c r="U320" s="149"/>
      <c r="V320" s="149"/>
      <c r="W320" s="149"/>
      <c r="X320" s="149"/>
      <c r="Y320" s="149"/>
      <c r="Z320" s="149"/>
    </row>
    <row r="321" spans="1:26" ht="12.75" customHeight="1">
      <c r="A321" s="149"/>
      <c r="B321" s="150"/>
      <c r="C321" s="151"/>
      <c r="D321" s="278"/>
      <c r="E321" s="149"/>
      <c r="F321" s="149"/>
      <c r="G321" s="149"/>
      <c r="H321" s="149"/>
      <c r="I321" s="149"/>
      <c r="J321" s="55"/>
      <c r="K321" s="149"/>
      <c r="L321" s="149"/>
      <c r="M321" s="152"/>
      <c r="N321" s="149"/>
      <c r="O321" s="149"/>
      <c r="P321" s="149"/>
      <c r="Q321" s="149"/>
      <c r="R321" s="149"/>
      <c r="S321" s="149"/>
      <c r="T321" s="149"/>
      <c r="U321" s="149"/>
      <c r="V321" s="149"/>
      <c r="W321" s="149"/>
      <c r="X321" s="149"/>
      <c r="Y321" s="149"/>
      <c r="Z321" s="149"/>
    </row>
    <row r="322" spans="1:26" ht="12.75" customHeight="1">
      <c r="A322" s="149"/>
      <c r="B322" s="150"/>
      <c r="C322" s="151"/>
      <c r="D322" s="278"/>
      <c r="E322" s="149"/>
      <c r="F322" s="149"/>
      <c r="G322" s="149"/>
      <c r="H322" s="149"/>
      <c r="I322" s="149"/>
      <c r="J322" s="55"/>
      <c r="K322" s="149"/>
      <c r="L322" s="149"/>
      <c r="M322" s="152"/>
      <c r="N322" s="149"/>
      <c r="O322" s="149"/>
      <c r="P322" s="149"/>
      <c r="Q322" s="149"/>
      <c r="R322" s="149"/>
      <c r="S322" s="149"/>
      <c r="T322" s="149"/>
      <c r="U322" s="149"/>
      <c r="V322" s="149"/>
      <c r="W322" s="149"/>
      <c r="X322" s="149"/>
      <c r="Y322" s="149"/>
      <c r="Z322" s="149"/>
    </row>
    <row r="323" spans="1:26" ht="12.75" customHeight="1">
      <c r="A323" s="149"/>
      <c r="B323" s="150"/>
      <c r="C323" s="151"/>
      <c r="D323" s="278"/>
      <c r="E323" s="149"/>
      <c r="F323" s="149"/>
      <c r="G323" s="149"/>
      <c r="H323" s="149"/>
      <c r="I323" s="149"/>
      <c r="J323" s="55"/>
      <c r="K323" s="149"/>
      <c r="L323" s="149"/>
      <c r="M323" s="152"/>
      <c r="N323" s="149"/>
      <c r="O323" s="149"/>
      <c r="P323" s="149"/>
      <c r="Q323" s="149"/>
      <c r="R323" s="149"/>
      <c r="S323" s="149"/>
      <c r="T323" s="149"/>
      <c r="U323" s="149"/>
      <c r="V323" s="149"/>
      <c r="W323" s="149"/>
      <c r="X323" s="149"/>
      <c r="Y323" s="149"/>
      <c r="Z323" s="149"/>
    </row>
    <row r="324" spans="1:26" ht="12.75" customHeight="1">
      <c r="A324" s="149"/>
      <c r="B324" s="150"/>
      <c r="C324" s="151"/>
      <c r="D324" s="278"/>
      <c r="E324" s="149"/>
      <c r="F324" s="149"/>
      <c r="G324" s="149"/>
      <c r="H324" s="149"/>
      <c r="I324" s="149"/>
      <c r="J324" s="55"/>
      <c r="K324" s="149"/>
      <c r="L324" s="149"/>
      <c r="M324" s="152"/>
      <c r="N324" s="149"/>
      <c r="O324" s="149"/>
      <c r="P324" s="149"/>
      <c r="Q324" s="149"/>
      <c r="R324" s="149"/>
      <c r="S324" s="149"/>
      <c r="T324" s="149"/>
      <c r="U324" s="149"/>
      <c r="V324" s="149"/>
      <c r="W324" s="149"/>
      <c r="X324" s="149"/>
      <c r="Y324" s="149"/>
      <c r="Z324" s="149"/>
    </row>
    <row r="325" spans="1:26" ht="12.75" customHeight="1">
      <c r="A325" s="149"/>
      <c r="B325" s="150"/>
      <c r="C325" s="151"/>
      <c r="D325" s="278"/>
      <c r="E325" s="149"/>
      <c r="F325" s="149"/>
      <c r="G325" s="149"/>
      <c r="H325" s="149"/>
      <c r="I325" s="149"/>
      <c r="J325" s="55"/>
      <c r="K325" s="149"/>
      <c r="L325" s="149"/>
      <c r="M325" s="152"/>
      <c r="N325" s="149"/>
      <c r="O325" s="149"/>
      <c r="P325" s="149"/>
      <c r="Q325" s="149"/>
      <c r="R325" s="149"/>
      <c r="S325" s="149"/>
      <c r="T325" s="149"/>
      <c r="U325" s="149"/>
      <c r="V325" s="149"/>
      <c r="W325" s="149"/>
      <c r="X325" s="149"/>
      <c r="Y325" s="149"/>
      <c r="Z325" s="149"/>
    </row>
    <row r="326" spans="1:26" ht="12.75" customHeight="1">
      <c r="A326" s="149"/>
      <c r="B326" s="150"/>
      <c r="C326" s="151"/>
      <c r="D326" s="278"/>
      <c r="E326" s="149"/>
      <c r="F326" s="149"/>
      <c r="G326" s="149"/>
      <c r="H326" s="149"/>
      <c r="I326" s="149"/>
      <c r="J326" s="55"/>
      <c r="K326" s="149"/>
      <c r="L326" s="149"/>
      <c r="M326" s="152"/>
      <c r="N326" s="149"/>
      <c r="O326" s="149"/>
      <c r="P326" s="149"/>
      <c r="Q326" s="149"/>
      <c r="R326" s="149"/>
      <c r="S326" s="149"/>
      <c r="T326" s="149"/>
      <c r="U326" s="149"/>
      <c r="V326" s="149"/>
      <c r="W326" s="149"/>
      <c r="X326" s="149"/>
      <c r="Y326" s="149"/>
      <c r="Z326" s="149"/>
    </row>
    <row r="327" spans="1:26" ht="12.75" customHeight="1">
      <c r="A327" s="149"/>
      <c r="B327" s="150"/>
      <c r="C327" s="151"/>
      <c r="D327" s="278"/>
      <c r="E327" s="149"/>
      <c r="F327" s="149"/>
      <c r="G327" s="149"/>
      <c r="H327" s="149"/>
      <c r="I327" s="149"/>
      <c r="J327" s="55"/>
      <c r="K327" s="149"/>
      <c r="L327" s="149"/>
      <c r="M327" s="152"/>
      <c r="N327" s="149"/>
      <c r="O327" s="149"/>
      <c r="P327" s="149"/>
      <c r="Q327" s="149"/>
      <c r="R327" s="149"/>
      <c r="S327" s="149"/>
      <c r="T327" s="149"/>
      <c r="U327" s="149"/>
      <c r="V327" s="149"/>
      <c r="W327" s="149"/>
      <c r="X327" s="149"/>
      <c r="Y327" s="149"/>
      <c r="Z327" s="149"/>
    </row>
    <row r="328" spans="1:26" ht="12.75" customHeight="1">
      <c r="A328" s="149"/>
      <c r="B328" s="150"/>
      <c r="C328" s="151"/>
      <c r="D328" s="278"/>
      <c r="E328" s="149"/>
      <c r="F328" s="149"/>
      <c r="G328" s="149"/>
      <c r="H328" s="149"/>
      <c r="I328" s="149"/>
      <c r="J328" s="55"/>
      <c r="K328" s="149"/>
      <c r="L328" s="149"/>
      <c r="M328" s="152"/>
      <c r="N328" s="149"/>
      <c r="O328" s="149"/>
      <c r="P328" s="149"/>
      <c r="Q328" s="149"/>
      <c r="R328" s="149"/>
      <c r="S328" s="149"/>
      <c r="T328" s="149"/>
      <c r="U328" s="149"/>
      <c r="V328" s="149"/>
      <c r="W328" s="149"/>
      <c r="X328" s="149"/>
      <c r="Y328" s="149"/>
      <c r="Z328" s="149"/>
    </row>
    <row r="329" spans="1:26" ht="12.75" customHeight="1">
      <c r="A329" s="149"/>
      <c r="B329" s="150"/>
      <c r="C329" s="151"/>
      <c r="D329" s="278"/>
      <c r="E329" s="149"/>
      <c r="F329" s="149"/>
      <c r="G329" s="149"/>
      <c r="H329" s="149"/>
      <c r="I329" s="149"/>
      <c r="J329" s="55"/>
      <c r="K329" s="149"/>
      <c r="L329" s="149"/>
      <c r="M329" s="152"/>
      <c r="N329" s="149"/>
      <c r="O329" s="149"/>
      <c r="P329" s="149"/>
      <c r="Q329" s="149"/>
      <c r="R329" s="149"/>
      <c r="S329" s="149"/>
      <c r="T329" s="149"/>
      <c r="U329" s="149"/>
      <c r="V329" s="149"/>
      <c r="W329" s="149"/>
      <c r="X329" s="149"/>
      <c r="Y329" s="149"/>
      <c r="Z329" s="149"/>
    </row>
    <row r="330" spans="1:26" ht="12.75" customHeight="1">
      <c r="A330" s="149"/>
      <c r="B330" s="150"/>
      <c r="C330" s="151"/>
      <c r="D330" s="278"/>
      <c r="E330" s="149"/>
      <c r="F330" s="149"/>
      <c r="G330" s="149"/>
      <c r="H330" s="149"/>
      <c r="I330" s="149"/>
      <c r="J330" s="55"/>
      <c r="K330" s="149"/>
      <c r="L330" s="149"/>
      <c r="M330" s="152"/>
      <c r="N330" s="149"/>
      <c r="O330" s="149"/>
      <c r="P330" s="149"/>
      <c r="Q330" s="149"/>
      <c r="R330" s="149"/>
      <c r="S330" s="149"/>
      <c r="T330" s="149"/>
      <c r="U330" s="149"/>
      <c r="V330" s="149"/>
      <c r="W330" s="149"/>
      <c r="X330" s="149"/>
      <c r="Y330" s="149"/>
      <c r="Z330" s="149"/>
    </row>
    <row r="331" spans="1:26" ht="12.75" customHeight="1">
      <c r="A331" s="149"/>
      <c r="B331" s="150"/>
      <c r="C331" s="151"/>
      <c r="D331" s="278"/>
      <c r="E331" s="149"/>
      <c r="F331" s="149"/>
      <c r="G331" s="149"/>
      <c r="H331" s="149"/>
      <c r="I331" s="149"/>
      <c r="J331" s="55"/>
      <c r="K331" s="149"/>
      <c r="L331" s="149"/>
      <c r="M331" s="152"/>
      <c r="N331" s="149"/>
      <c r="O331" s="149"/>
      <c r="P331" s="149"/>
      <c r="Q331" s="149"/>
      <c r="R331" s="149"/>
      <c r="S331" s="149"/>
      <c r="T331" s="149"/>
      <c r="U331" s="149"/>
      <c r="V331" s="149"/>
      <c r="W331" s="149"/>
      <c r="X331" s="149"/>
      <c r="Y331" s="149"/>
      <c r="Z331" s="149"/>
    </row>
    <row r="332" spans="1:26" ht="12.75" customHeight="1">
      <c r="A332" s="149"/>
      <c r="B332" s="150"/>
      <c r="C332" s="151"/>
      <c r="D332" s="278"/>
      <c r="E332" s="149"/>
      <c r="F332" s="149"/>
      <c r="G332" s="149"/>
      <c r="H332" s="149"/>
      <c r="I332" s="149"/>
      <c r="J332" s="55"/>
      <c r="K332" s="149"/>
      <c r="L332" s="149"/>
      <c r="M332" s="152"/>
      <c r="N332" s="149"/>
      <c r="O332" s="149"/>
      <c r="P332" s="149"/>
      <c r="Q332" s="149"/>
      <c r="R332" s="149"/>
      <c r="S332" s="149"/>
      <c r="T332" s="149"/>
      <c r="U332" s="149"/>
      <c r="V332" s="149"/>
      <c r="W332" s="149"/>
      <c r="X332" s="149"/>
      <c r="Y332" s="149"/>
      <c r="Z332" s="149"/>
    </row>
    <row r="333" spans="1:26" ht="12.75" customHeight="1">
      <c r="A333" s="149"/>
      <c r="B333" s="150"/>
      <c r="C333" s="151"/>
      <c r="D333" s="278"/>
      <c r="E333" s="149"/>
      <c r="F333" s="149"/>
      <c r="G333" s="149"/>
      <c r="H333" s="149"/>
      <c r="I333" s="149"/>
      <c r="J333" s="55"/>
      <c r="K333" s="149"/>
      <c r="L333" s="149"/>
      <c r="M333" s="152"/>
      <c r="N333" s="149"/>
      <c r="O333" s="149"/>
      <c r="P333" s="149"/>
      <c r="Q333" s="149"/>
      <c r="R333" s="149"/>
      <c r="S333" s="149"/>
      <c r="T333" s="149"/>
      <c r="U333" s="149"/>
      <c r="V333" s="149"/>
      <c r="W333" s="149"/>
      <c r="X333" s="149"/>
      <c r="Y333" s="149"/>
      <c r="Z333" s="149"/>
    </row>
    <row r="334" spans="1:26" ht="12.75" customHeight="1">
      <c r="A334" s="149"/>
      <c r="B334" s="150"/>
      <c r="C334" s="151"/>
      <c r="D334" s="278"/>
      <c r="E334" s="149"/>
      <c r="F334" s="149"/>
      <c r="G334" s="149"/>
      <c r="H334" s="149"/>
      <c r="I334" s="149"/>
      <c r="J334" s="55"/>
      <c r="K334" s="149"/>
      <c r="L334" s="149"/>
      <c r="M334" s="152"/>
      <c r="N334" s="149"/>
      <c r="O334" s="149"/>
      <c r="P334" s="149"/>
      <c r="Q334" s="149"/>
      <c r="R334" s="149"/>
      <c r="S334" s="149"/>
      <c r="T334" s="149"/>
      <c r="U334" s="149"/>
      <c r="V334" s="149"/>
      <c r="W334" s="149"/>
      <c r="X334" s="149"/>
      <c r="Y334" s="149"/>
      <c r="Z334" s="149"/>
    </row>
    <row r="335" spans="1:26" ht="12.75" customHeight="1">
      <c r="A335" s="149"/>
      <c r="B335" s="150"/>
      <c r="C335" s="151"/>
      <c r="D335" s="278"/>
      <c r="E335" s="149"/>
      <c r="F335" s="149"/>
      <c r="G335" s="149"/>
      <c r="H335" s="149"/>
      <c r="I335" s="149"/>
      <c r="J335" s="55"/>
      <c r="K335" s="149"/>
      <c r="L335" s="149"/>
      <c r="M335" s="152"/>
      <c r="N335" s="149"/>
      <c r="O335" s="149"/>
      <c r="P335" s="149"/>
      <c r="Q335" s="149"/>
      <c r="R335" s="149"/>
      <c r="S335" s="149"/>
      <c r="T335" s="149"/>
      <c r="U335" s="149"/>
      <c r="V335" s="149"/>
      <c r="W335" s="149"/>
      <c r="X335" s="149"/>
      <c r="Y335" s="149"/>
      <c r="Z335" s="149"/>
    </row>
    <row r="336" spans="1:26" ht="12.75" customHeight="1">
      <c r="A336" s="149"/>
      <c r="B336" s="150"/>
      <c r="C336" s="151"/>
      <c r="D336" s="278"/>
      <c r="E336" s="149"/>
      <c r="F336" s="149"/>
      <c r="G336" s="149"/>
      <c r="H336" s="149"/>
      <c r="I336" s="149"/>
      <c r="J336" s="55"/>
      <c r="K336" s="149"/>
      <c r="L336" s="149"/>
      <c r="M336" s="152"/>
      <c r="N336" s="149"/>
      <c r="O336" s="149"/>
      <c r="P336" s="149"/>
      <c r="Q336" s="149"/>
      <c r="R336" s="149"/>
      <c r="S336" s="149"/>
      <c r="T336" s="149"/>
      <c r="U336" s="149"/>
      <c r="V336" s="149"/>
      <c r="W336" s="149"/>
      <c r="X336" s="149"/>
      <c r="Y336" s="149"/>
      <c r="Z336" s="149"/>
    </row>
    <row r="337" spans="1:26" ht="12.75" customHeight="1">
      <c r="A337" s="149"/>
      <c r="B337" s="150"/>
      <c r="C337" s="151"/>
      <c r="D337" s="278"/>
      <c r="E337" s="149"/>
      <c r="F337" s="149"/>
      <c r="G337" s="149"/>
      <c r="H337" s="149"/>
      <c r="I337" s="149"/>
      <c r="J337" s="55"/>
      <c r="K337" s="149"/>
      <c r="L337" s="149"/>
      <c r="M337" s="152"/>
      <c r="N337" s="149"/>
      <c r="O337" s="149"/>
      <c r="P337" s="149"/>
      <c r="Q337" s="149"/>
      <c r="R337" s="149"/>
      <c r="S337" s="149"/>
      <c r="T337" s="149"/>
      <c r="U337" s="149"/>
      <c r="V337" s="149"/>
      <c r="W337" s="149"/>
      <c r="X337" s="149"/>
      <c r="Y337" s="149"/>
      <c r="Z337" s="149"/>
    </row>
    <row r="338" spans="1:26" ht="12.75" customHeight="1">
      <c r="A338" s="149"/>
      <c r="B338" s="150"/>
      <c r="C338" s="151"/>
      <c r="D338" s="278"/>
      <c r="E338" s="149"/>
      <c r="F338" s="149"/>
      <c r="G338" s="149"/>
      <c r="H338" s="149"/>
      <c r="I338" s="149"/>
      <c r="J338" s="55"/>
      <c r="K338" s="149"/>
      <c r="L338" s="149"/>
      <c r="M338" s="152"/>
      <c r="N338" s="149"/>
      <c r="O338" s="149"/>
      <c r="P338" s="149"/>
      <c r="Q338" s="149"/>
      <c r="R338" s="149"/>
      <c r="S338" s="149"/>
      <c r="T338" s="149"/>
      <c r="U338" s="149"/>
      <c r="V338" s="149"/>
      <c r="W338" s="149"/>
      <c r="X338" s="149"/>
      <c r="Y338" s="149"/>
      <c r="Z338" s="149"/>
    </row>
    <row r="339" spans="1:26" ht="12.75" customHeight="1">
      <c r="A339" s="149"/>
      <c r="B339" s="150"/>
      <c r="C339" s="151"/>
      <c r="D339" s="278"/>
      <c r="E339" s="149"/>
      <c r="F339" s="149"/>
      <c r="G339" s="149"/>
      <c r="H339" s="149"/>
      <c r="I339" s="149"/>
      <c r="J339" s="55"/>
      <c r="K339" s="149"/>
      <c r="L339" s="149"/>
      <c r="M339" s="152"/>
      <c r="N339" s="149"/>
      <c r="O339" s="149"/>
      <c r="P339" s="149"/>
      <c r="Q339" s="149"/>
      <c r="R339" s="149"/>
      <c r="S339" s="149"/>
      <c r="T339" s="149"/>
      <c r="U339" s="149"/>
      <c r="V339" s="149"/>
      <c r="W339" s="149"/>
      <c r="X339" s="149"/>
      <c r="Y339" s="149"/>
      <c r="Z339" s="149"/>
    </row>
    <row r="340" spans="1:26" ht="12.75" customHeight="1">
      <c r="A340" s="149"/>
      <c r="B340" s="150"/>
      <c r="C340" s="151"/>
      <c r="D340" s="278"/>
      <c r="E340" s="149"/>
      <c r="F340" s="149"/>
      <c r="G340" s="149"/>
      <c r="H340" s="149"/>
      <c r="I340" s="149"/>
      <c r="J340" s="55"/>
      <c r="K340" s="149"/>
      <c r="L340" s="149"/>
      <c r="M340" s="152"/>
      <c r="N340" s="149"/>
      <c r="O340" s="149"/>
      <c r="P340" s="149"/>
      <c r="Q340" s="149"/>
      <c r="R340" s="149"/>
      <c r="S340" s="149"/>
      <c r="T340" s="149"/>
      <c r="U340" s="149"/>
      <c r="V340" s="149"/>
      <c r="W340" s="149"/>
      <c r="X340" s="149"/>
      <c r="Y340" s="149"/>
      <c r="Z340" s="149"/>
    </row>
    <row r="341" spans="1:26" ht="12.75" customHeight="1">
      <c r="A341" s="149"/>
      <c r="B341" s="150"/>
      <c r="C341" s="151"/>
      <c r="D341" s="278"/>
      <c r="E341" s="149"/>
      <c r="F341" s="149"/>
      <c r="G341" s="149"/>
      <c r="H341" s="149"/>
      <c r="I341" s="149"/>
      <c r="J341" s="55"/>
      <c r="K341" s="149"/>
      <c r="L341" s="149"/>
      <c r="M341" s="152"/>
      <c r="N341" s="149"/>
      <c r="O341" s="149"/>
      <c r="P341" s="149"/>
      <c r="Q341" s="149"/>
      <c r="R341" s="149"/>
      <c r="S341" s="149"/>
      <c r="T341" s="149"/>
      <c r="U341" s="149"/>
      <c r="V341" s="149"/>
      <c r="W341" s="149"/>
      <c r="X341" s="149"/>
      <c r="Y341" s="149"/>
      <c r="Z341" s="149"/>
    </row>
    <row r="342" spans="1:26" ht="12.75" customHeight="1">
      <c r="A342" s="149"/>
      <c r="B342" s="150"/>
      <c r="C342" s="151"/>
      <c r="D342" s="278"/>
      <c r="E342" s="149"/>
      <c r="F342" s="149"/>
      <c r="G342" s="149"/>
      <c r="H342" s="149"/>
      <c r="I342" s="149"/>
      <c r="J342" s="55"/>
      <c r="K342" s="149"/>
      <c r="L342" s="149"/>
      <c r="M342" s="152"/>
      <c r="N342" s="149"/>
      <c r="O342" s="149"/>
      <c r="P342" s="149"/>
      <c r="Q342" s="149"/>
      <c r="R342" s="149"/>
      <c r="S342" s="149"/>
      <c r="T342" s="149"/>
      <c r="U342" s="149"/>
      <c r="V342" s="149"/>
      <c r="W342" s="149"/>
      <c r="X342" s="149"/>
      <c r="Y342" s="149"/>
      <c r="Z342" s="149"/>
    </row>
    <row r="343" spans="1:26" ht="12.75" customHeight="1">
      <c r="A343" s="149"/>
      <c r="B343" s="150"/>
      <c r="C343" s="151"/>
      <c r="D343" s="278"/>
      <c r="E343" s="149"/>
      <c r="F343" s="149"/>
      <c r="G343" s="149"/>
      <c r="H343" s="149"/>
      <c r="I343" s="149"/>
      <c r="J343" s="55"/>
      <c r="K343" s="149"/>
      <c r="L343" s="149"/>
      <c r="M343" s="152"/>
      <c r="N343" s="149"/>
      <c r="O343" s="149"/>
      <c r="P343" s="149"/>
      <c r="Q343" s="149"/>
      <c r="R343" s="149"/>
      <c r="S343" s="149"/>
      <c r="T343" s="149"/>
      <c r="U343" s="149"/>
      <c r="V343" s="149"/>
      <c r="W343" s="149"/>
      <c r="X343" s="149"/>
      <c r="Y343" s="149"/>
      <c r="Z343" s="149"/>
    </row>
    <row r="344" spans="1:26" ht="12.75" customHeight="1">
      <c r="A344" s="149"/>
      <c r="B344" s="150"/>
      <c r="C344" s="151"/>
      <c r="D344" s="278"/>
      <c r="E344" s="149"/>
      <c r="F344" s="149"/>
      <c r="G344" s="149"/>
      <c r="H344" s="149"/>
      <c r="I344" s="149"/>
      <c r="J344" s="55"/>
      <c r="K344" s="149"/>
      <c r="L344" s="149"/>
      <c r="M344" s="152"/>
      <c r="N344" s="149"/>
      <c r="O344" s="149"/>
      <c r="P344" s="149"/>
      <c r="Q344" s="149"/>
      <c r="R344" s="149"/>
      <c r="S344" s="149"/>
      <c r="T344" s="149"/>
      <c r="U344" s="149"/>
      <c r="V344" s="149"/>
      <c r="W344" s="149"/>
      <c r="X344" s="149"/>
      <c r="Y344" s="149"/>
      <c r="Z344" s="149"/>
    </row>
    <row r="345" spans="1:26" ht="12.75" customHeight="1">
      <c r="A345" s="149"/>
      <c r="B345" s="150"/>
      <c r="C345" s="151"/>
      <c r="D345" s="278"/>
      <c r="E345" s="149"/>
      <c r="F345" s="149"/>
      <c r="G345" s="149"/>
      <c r="H345" s="149"/>
      <c r="I345" s="149"/>
      <c r="J345" s="55"/>
      <c r="K345" s="149"/>
      <c r="L345" s="149"/>
      <c r="M345" s="152"/>
      <c r="N345" s="149"/>
      <c r="O345" s="149"/>
      <c r="P345" s="149"/>
      <c r="Q345" s="149"/>
      <c r="R345" s="149"/>
      <c r="S345" s="149"/>
      <c r="T345" s="149"/>
      <c r="U345" s="149"/>
      <c r="V345" s="149"/>
      <c r="W345" s="149"/>
      <c r="X345" s="149"/>
      <c r="Y345" s="149"/>
      <c r="Z345" s="149"/>
    </row>
    <row r="346" spans="1:26" ht="12.75" customHeight="1">
      <c r="A346" s="149"/>
      <c r="B346" s="150"/>
      <c r="C346" s="151"/>
      <c r="D346" s="278"/>
      <c r="E346" s="149"/>
      <c r="F346" s="149"/>
      <c r="G346" s="149"/>
      <c r="H346" s="149"/>
      <c r="I346" s="149"/>
      <c r="J346" s="55"/>
      <c r="K346" s="149"/>
      <c r="L346" s="149"/>
      <c r="M346" s="152"/>
      <c r="N346" s="149"/>
      <c r="O346" s="149"/>
      <c r="P346" s="149"/>
      <c r="Q346" s="149"/>
      <c r="R346" s="149"/>
      <c r="S346" s="149"/>
      <c r="T346" s="149"/>
      <c r="U346" s="149"/>
      <c r="V346" s="149"/>
      <c r="W346" s="149"/>
      <c r="X346" s="149"/>
      <c r="Y346" s="149"/>
      <c r="Z346" s="149"/>
    </row>
    <row r="347" spans="1:26" ht="12.75" customHeight="1">
      <c r="A347" s="149"/>
      <c r="B347" s="150"/>
      <c r="C347" s="151"/>
      <c r="D347" s="278"/>
      <c r="E347" s="149"/>
      <c r="F347" s="149"/>
      <c r="G347" s="149"/>
      <c r="H347" s="149"/>
      <c r="I347" s="149"/>
      <c r="J347" s="55"/>
      <c r="K347" s="149"/>
      <c r="L347" s="149"/>
      <c r="M347" s="152"/>
      <c r="N347" s="149"/>
      <c r="O347" s="149"/>
      <c r="P347" s="149"/>
      <c r="Q347" s="149"/>
      <c r="R347" s="149"/>
      <c r="S347" s="149"/>
      <c r="T347" s="149"/>
      <c r="U347" s="149"/>
      <c r="V347" s="149"/>
      <c r="W347" s="149"/>
      <c r="X347" s="149"/>
      <c r="Y347" s="149"/>
      <c r="Z347" s="149"/>
    </row>
    <row r="348" spans="1:26" ht="12.75" customHeight="1">
      <c r="A348" s="149"/>
      <c r="B348" s="150"/>
      <c r="C348" s="151"/>
      <c r="D348" s="278"/>
      <c r="E348" s="149"/>
      <c r="F348" s="149"/>
      <c r="G348" s="149"/>
      <c r="H348" s="149"/>
      <c r="I348" s="149"/>
      <c r="J348" s="55"/>
      <c r="K348" s="149"/>
      <c r="L348" s="149"/>
      <c r="M348" s="152"/>
      <c r="N348" s="149"/>
      <c r="O348" s="149"/>
      <c r="P348" s="149"/>
      <c r="Q348" s="149"/>
      <c r="R348" s="149"/>
      <c r="S348" s="149"/>
      <c r="T348" s="149"/>
      <c r="U348" s="149"/>
      <c r="V348" s="149"/>
      <c r="W348" s="149"/>
      <c r="X348" s="149"/>
      <c r="Y348" s="149"/>
      <c r="Z348" s="149"/>
    </row>
    <row r="349" spans="1:26" ht="12.75" customHeight="1">
      <c r="A349" s="149"/>
      <c r="B349" s="150"/>
      <c r="C349" s="151"/>
      <c r="D349" s="278"/>
      <c r="E349" s="149"/>
      <c r="F349" s="149"/>
      <c r="G349" s="149"/>
      <c r="H349" s="149"/>
      <c r="I349" s="149"/>
      <c r="J349" s="55"/>
      <c r="K349" s="149"/>
      <c r="L349" s="149"/>
      <c r="M349" s="152"/>
      <c r="N349" s="149"/>
      <c r="O349" s="149"/>
      <c r="P349" s="149"/>
      <c r="Q349" s="149"/>
      <c r="R349" s="149"/>
      <c r="S349" s="149"/>
      <c r="T349" s="149"/>
      <c r="U349" s="149"/>
      <c r="V349" s="149"/>
      <c r="W349" s="149"/>
      <c r="X349" s="149"/>
      <c r="Y349" s="149"/>
      <c r="Z349" s="149"/>
    </row>
    <row r="350" spans="1:26" ht="12.75" customHeight="1">
      <c r="A350" s="149"/>
      <c r="B350" s="150"/>
      <c r="C350" s="151"/>
      <c r="D350" s="278"/>
      <c r="E350" s="149"/>
      <c r="F350" s="149"/>
      <c r="G350" s="149"/>
      <c r="H350" s="149"/>
      <c r="I350" s="149"/>
      <c r="J350" s="55"/>
      <c r="K350" s="149"/>
      <c r="L350" s="149"/>
      <c r="M350" s="152"/>
      <c r="N350" s="149"/>
      <c r="O350" s="149"/>
      <c r="P350" s="149"/>
      <c r="Q350" s="149"/>
      <c r="R350" s="149"/>
      <c r="S350" s="149"/>
      <c r="T350" s="149"/>
      <c r="U350" s="149"/>
      <c r="V350" s="149"/>
      <c r="W350" s="149"/>
      <c r="X350" s="149"/>
      <c r="Y350" s="149"/>
      <c r="Z350" s="149"/>
    </row>
    <row r="351" spans="1:26" ht="12.75" customHeight="1">
      <c r="A351" s="149"/>
      <c r="B351" s="150"/>
      <c r="C351" s="151"/>
      <c r="D351" s="278"/>
      <c r="E351" s="149"/>
      <c r="F351" s="149"/>
      <c r="G351" s="149"/>
      <c r="H351" s="149"/>
      <c r="I351" s="149"/>
      <c r="J351" s="55"/>
      <c r="K351" s="149"/>
      <c r="L351" s="149"/>
      <c r="M351" s="152"/>
      <c r="N351" s="149"/>
      <c r="O351" s="149"/>
      <c r="P351" s="149"/>
      <c r="Q351" s="149"/>
      <c r="R351" s="149"/>
      <c r="S351" s="149"/>
      <c r="T351" s="149"/>
      <c r="U351" s="149"/>
      <c r="V351" s="149"/>
      <c r="W351" s="149"/>
      <c r="X351" s="149"/>
      <c r="Y351" s="149"/>
      <c r="Z351" s="149"/>
    </row>
    <row r="352" spans="1:26" ht="12.75" customHeight="1">
      <c r="A352" s="149"/>
      <c r="B352" s="150"/>
      <c r="C352" s="151"/>
      <c r="D352" s="278"/>
      <c r="E352" s="149"/>
      <c r="F352" s="149"/>
      <c r="G352" s="149"/>
      <c r="H352" s="149"/>
      <c r="I352" s="149"/>
      <c r="J352" s="55"/>
      <c r="K352" s="149"/>
      <c r="L352" s="149"/>
      <c r="M352" s="152"/>
      <c r="N352" s="149"/>
      <c r="O352" s="149"/>
      <c r="P352" s="149"/>
      <c r="Q352" s="149"/>
      <c r="R352" s="149"/>
      <c r="S352" s="149"/>
      <c r="T352" s="149"/>
      <c r="U352" s="149"/>
      <c r="V352" s="149"/>
      <c r="W352" s="149"/>
      <c r="X352" s="149"/>
      <c r="Y352" s="149"/>
      <c r="Z352" s="149"/>
    </row>
    <row r="353" spans="1:26" ht="12.75" customHeight="1">
      <c r="A353" s="149"/>
      <c r="B353" s="150"/>
      <c r="C353" s="151"/>
      <c r="D353" s="278"/>
      <c r="E353" s="149"/>
      <c r="F353" s="149"/>
      <c r="G353" s="149"/>
      <c r="H353" s="149"/>
      <c r="I353" s="149"/>
      <c r="J353" s="55"/>
      <c r="K353" s="149"/>
      <c r="L353" s="149"/>
      <c r="M353" s="152"/>
      <c r="N353" s="149"/>
      <c r="O353" s="149"/>
      <c r="P353" s="149"/>
      <c r="Q353" s="149"/>
      <c r="R353" s="149"/>
      <c r="S353" s="149"/>
      <c r="T353" s="149"/>
      <c r="U353" s="149"/>
      <c r="V353" s="149"/>
      <c r="W353" s="149"/>
      <c r="X353" s="149"/>
      <c r="Y353" s="149"/>
      <c r="Z353" s="149"/>
    </row>
    <row r="354" spans="1:26" ht="12.75" customHeight="1">
      <c r="A354" s="149"/>
      <c r="B354" s="150"/>
      <c r="C354" s="151"/>
      <c r="D354" s="278"/>
      <c r="E354" s="149"/>
      <c r="F354" s="149"/>
      <c r="G354" s="149"/>
      <c r="H354" s="149"/>
      <c r="I354" s="149"/>
      <c r="J354" s="55"/>
      <c r="K354" s="149"/>
      <c r="L354" s="149"/>
      <c r="M354" s="152"/>
      <c r="N354" s="149"/>
      <c r="O354" s="149"/>
      <c r="P354" s="149"/>
      <c r="Q354" s="149"/>
      <c r="R354" s="149"/>
      <c r="S354" s="149"/>
      <c r="T354" s="149"/>
      <c r="U354" s="149"/>
      <c r="V354" s="149"/>
      <c r="W354" s="149"/>
      <c r="X354" s="149"/>
      <c r="Y354" s="149"/>
      <c r="Z354" s="149"/>
    </row>
    <row r="355" spans="1:26" ht="12.75" customHeight="1">
      <c r="A355" s="149"/>
      <c r="B355" s="150"/>
      <c r="C355" s="151"/>
      <c r="D355" s="278"/>
      <c r="E355" s="149"/>
      <c r="F355" s="149"/>
      <c r="G355" s="149"/>
      <c r="H355" s="149"/>
      <c r="I355" s="149"/>
      <c r="J355" s="55"/>
      <c r="K355" s="149"/>
      <c r="L355" s="149"/>
      <c r="M355" s="152"/>
      <c r="N355" s="149"/>
      <c r="O355" s="149"/>
      <c r="P355" s="149"/>
      <c r="Q355" s="149"/>
      <c r="R355" s="149"/>
      <c r="S355" s="149"/>
      <c r="T355" s="149"/>
      <c r="U355" s="149"/>
      <c r="V355" s="149"/>
      <c r="W355" s="149"/>
      <c r="X355" s="149"/>
      <c r="Y355" s="149"/>
      <c r="Z355" s="149"/>
    </row>
    <row r="356" spans="1:26" ht="12.75" customHeight="1">
      <c r="A356" s="149"/>
      <c r="B356" s="150"/>
      <c r="C356" s="151"/>
      <c r="D356" s="278"/>
      <c r="E356" s="149"/>
      <c r="F356" s="149"/>
      <c r="G356" s="149"/>
      <c r="H356" s="149"/>
      <c r="I356" s="149"/>
      <c r="J356" s="55"/>
      <c r="K356" s="149"/>
      <c r="L356" s="149"/>
      <c r="M356" s="152"/>
      <c r="N356" s="149"/>
      <c r="O356" s="149"/>
      <c r="P356" s="149"/>
      <c r="Q356" s="149"/>
      <c r="R356" s="149"/>
      <c r="S356" s="149"/>
      <c r="T356" s="149"/>
      <c r="U356" s="149"/>
      <c r="V356" s="149"/>
      <c r="W356" s="149"/>
      <c r="X356" s="149"/>
      <c r="Y356" s="149"/>
      <c r="Z356" s="149"/>
    </row>
    <row r="357" spans="1:26" ht="12.75" customHeight="1">
      <c r="A357" s="149"/>
      <c r="B357" s="150"/>
      <c r="C357" s="151"/>
      <c r="D357" s="278"/>
      <c r="E357" s="149"/>
      <c r="F357" s="149"/>
      <c r="G357" s="149"/>
      <c r="H357" s="149"/>
      <c r="I357" s="149"/>
      <c r="J357" s="55"/>
      <c r="K357" s="149"/>
      <c r="L357" s="149"/>
      <c r="M357" s="152"/>
      <c r="N357" s="149"/>
      <c r="O357" s="149"/>
      <c r="P357" s="149"/>
      <c r="Q357" s="149"/>
      <c r="R357" s="149"/>
      <c r="S357" s="149"/>
      <c r="T357" s="149"/>
      <c r="U357" s="149"/>
      <c r="V357" s="149"/>
      <c r="W357" s="149"/>
      <c r="X357" s="149"/>
      <c r="Y357" s="149"/>
      <c r="Z357" s="149"/>
    </row>
    <row r="358" spans="1:26" ht="12.75" customHeight="1">
      <c r="A358" s="149"/>
      <c r="B358" s="150"/>
      <c r="C358" s="151"/>
      <c r="D358" s="278"/>
      <c r="E358" s="149"/>
      <c r="F358" s="149"/>
      <c r="G358" s="149"/>
      <c r="H358" s="149"/>
      <c r="I358" s="149"/>
      <c r="J358" s="55"/>
      <c r="K358" s="149"/>
      <c r="L358" s="149"/>
      <c r="M358" s="152"/>
      <c r="N358" s="149"/>
      <c r="O358" s="149"/>
      <c r="P358" s="149"/>
      <c r="Q358" s="149"/>
      <c r="R358" s="149"/>
      <c r="S358" s="149"/>
      <c r="T358" s="149"/>
      <c r="U358" s="149"/>
      <c r="V358" s="149"/>
      <c r="W358" s="149"/>
      <c r="X358" s="149"/>
      <c r="Y358" s="149"/>
      <c r="Z358" s="149"/>
    </row>
    <row r="359" spans="1:26" ht="12.75" customHeight="1">
      <c r="A359" s="149"/>
      <c r="B359" s="150"/>
      <c r="C359" s="151"/>
      <c r="D359" s="278"/>
      <c r="E359" s="149"/>
      <c r="F359" s="149"/>
      <c r="G359" s="149"/>
      <c r="H359" s="149"/>
      <c r="I359" s="149"/>
      <c r="J359" s="55"/>
      <c r="K359" s="149"/>
      <c r="L359" s="149"/>
      <c r="M359" s="152"/>
      <c r="N359" s="149"/>
      <c r="O359" s="149"/>
      <c r="P359" s="149"/>
      <c r="Q359" s="149"/>
      <c r="R359" s="149"/>
      <c r="S359" s="149"/>
      <c r="T359" s="149"/>
      <c r="U359" s="149"/>
      <c r="V359" s="149"/>
      <c r="W359" s="149"/>
      <c r="X359" s="149"/>
      <c r="Y359" s="149"/>
      <c r="Z359" s="149"/>
    </row>
    <row r="360" spans="1:26" ht="12.75" customHeight="1">
      <c r="A360" s="149"/>
      <c r="B360" s="150"/>
      <c r="C360" s="151"/>
      <c r="D360" s="278"/>
      <c r="E360" s="149"/>
      <c r="F360" s="149"/>
      <c r="G360" s="149"/>
      <c r="H360" s="149"/>
      <c r="I360" s="149"/>
      <c r="J360" s="55"/>
      <c r="K360" s="149"/>
      <c r="L360" s="149"/>
      <c r="M360" s="152"/>
      <c r="N360" s="149"/>
      <c r="O360" s="149"/>
      <c r="P360" s="149"/>
      <c r="Q360" s="149"/>
      <c r="R360" s="149"/>
      <c r="S360" s="149"/>
      <c r="T360" s="149"/>
      <c r="U360" s="149"/>
      <c r="V360" s="149"/>
      <c r="W360" s="149"/>
      <c r="X360" s="149"/>
      <c r="Y360" s="149"/>
      <c r="Z360" s="149"/>
    </row>
    <row r="361" spans="1:26" ht="12.75" customHeight="1">
      <c r="A361" s="149"/>
      <c r="B361" s="150"/>
      <c r="C361" s="151"/>
      <c r="D361" s="278"/>
      <c r="E361" s="149"/>
      <c r="F361" s="149"/>
      <c r="G361" s="149"/>
      <c r="H361" s="149"/>
      <c r="I361" s="149"/>
      <c r="J361" s="55"/>
      <c r="K361" s="149"/>
      <c r="L361" s="149"/>
      <c r="M361" s="152"/>
      <c r="N361" s="149"/>
      <c r="O361" s="149"/>
      <c r="P361" s="149"/>
      <c r="Q361" s="149"/>
      <c r="R361" s="149"/>
      <c r="S361" s="149"/>
      <c r="T361" s="149"/>
      <c r="U361" s="149"/>
      <c r="V361" s="149"/>
      <c r="W361" s="149"/>
      <c r="X361" s="149"/>
      <c r="Y361" s="149"/>
      <c r="Z361" s="149"/>
    </row>
    <row r="362" spans="1:26" ht="12.75" customHeight="1">
      <c r="A362" s="149"/>
      <c r="B362" s="150"/>
      <c r="C362" s="151"/>
      <c r="D362" s="278"/>
      <c r="E362" s="149"/>
      <c r="F362" s="149"/>
      <c r="G362" s="149"/>
      <c r="H362" s="149"/>
      <c r="I362" s="149"/>
      <c r="J362" s="55"/>
      <c r="K362" s="149"/>
      <c r="L362" s="149"/>
      <c r="M362" s="152"/>
      <c r="N362" s="149"/>
      <c r="O362" s="149"/>
      <c r="P362" s="149"/>
      <c r="Q362" s="149"/>
      <c r="R362" s="149"/>
      <c r="S362" s="149"/>
      <c r="T362" s="149"/>
      <c r="U362" s="149"/>
      <c r="V362" s="149"/>
      <c r="W362" s="149"/>
      <c r="X362" s="149"/>
      <c r="Y362" s="149"/>
      <c r="Z362" s="149"/>
    </row>
    <row r="363" spans="1:26" ht="12.75" customHeight="1">
      <c r="A363" s="149"/>
      <c r="B363" s="150"/>
      <c r="C363" s="151"/>
      <c r="D363" s="278"/>
      <c r="E363" s="149"/>
      <c r="F363" s="149"/>
      <c r="G363" s="149"/>
      <c r="H363" s="149"/>
      <c r="I363" s="149"/>
      <c r="J363" s="55"/>
      <c r="K363" s="149"/>
      <c r="L363" s="149"/>
      <c r="M363" s="152"/>
      <c r="N363" s="149"/>
      <c r="O363" s="149"/>
      <c r="P363" s="149"/>
      <c r="Q363" s="149"/>
      <c r="R363" s="149"/>
      <c r="S363" s="149"/>
      <c r="T363" s="149"/>
      <c r="U363" s="149"/>
      <c r="V363" s="149"/>
      <c r="W363" s="149"/>
      <c r="X363" s="149"/>
      <c r="Y363" s="149"/>
      <c r="Z363" s="149"/>
    </row>
    <row r="364" spans="1:26" ht="12.75" customHeight="1">
      <c r="A364" s="149"/>
      <c r="B364" s="150"/>
      <c r="C364" s="151"/>
      <c r="D364" s="278"/>
      <c r="E364" s="149"/>
      <c r="F364" s="149"/>
      <c r="G364" s="149"/>
      <c r="H364" s="149"/>
      <c r="I364" s="149"/>
      <c r="J364" s="55"/>
      <c r="K364" s="149"/>
      <c r="L364" s="149"/>
      <c r="M364" s="152"/>
      <c r="N364" s="149"/>
      <c r="O364" s="149"/>
      <c r="P364" s="149"/>
      <c r="Q364" s="149"/>
      <c r="R364" s="149"/>
      <c r="S364" s="149"/>
      <c r="T364" s="149"/>
      <c r="U364" s="149"/>
      <c r="V364" s="149"/>
      <c r="W364" s="149"/>
      <c r="X364" s="149"/>
      <c r="Y364" s="149"/>
      <c r="Z364" s="149"/>
    </row>
  </sheetData>
  <mergeCells count="31">
    <mergeCell ref="L68:L81"/>
    <mergeCell ref="L82:L95"/>
    <mergeCell ref="B13:B14"/>
    <mergeCell ref="G13:G14"/>
    <mergeCell ref="H13:H14"/>
    <mergeCell ref="I13:I14"/>
    <mergeCell ref="L56:L67"/>
    <mergeCell ref="C13:F13"/>
    <mergeCell ref="L15:L38"/>
    <mergeCell ref="L39:L55"/>
    <mergeCell ref="F10:G10"/>
    <mergeCell ref="B11:I11"/>
    <mergeCell ref="D8:E8"/>
    <mergeCell ref="F8:G8"/>
    <mergeCell ref="F9:G9"/>
    <mergeCell ref="B4:L4"/>
    <mergeCell ref="K13:K14"/>
    <mergeCell ref="L13:L14"/>
    <mergeCell ref="M13:M14"/>
    <mergeCell ref="N13:S13"/>
    <mergeCell ref="B9:C9"/>
    <mergeCell ref="D9:E9"/>
    <mergeCell ref="D10:E10"/>
    <mergeCell ref="B10:C10"/>
    <mergeCell ref="B8:C8"/>
    <mergeCell ref="B6:C6"/>
    <mergeCell ref="B7:C7"/>
    <mergeCell ref="D6:E6"/>
    <mergeCell ref="F6:G6"/>
    <mergeCell ref="D7:E7"/>
    <mergeCell ref="F7:G7"/>
  </mergeCells>
  <conditionalFormatting sqref="C15">
    <cfRule type="cellIs" dxfId="23" priority="1" operator="equal">
      <formula>$I$15</formula>
    </cfRule>
  </conditionalFormatting>
  <conditionalFormatting sqref="C15">
    <cfRule type="cellIs" dxfId="22" priority="2" operator="equal">
      <formula>$I$15</formula>
    </cfRule>
  </conditionalFormatting>
  <conditionalFormatting sqref="K15:K92">
    <cfRule type="cellIs" dxfId="21" priority="3" operator="equal">
      <formula>$I$7</formula>
    </cfRule>
  </conditionalFormatting>
  <conditionalFormatting sqref="K15:K92">
    <cfRule type="cellIs" dxfId="20" priority="4" operator="equal">
      <formula>$I$8</formula>
    </cfRule>
  </conditionalFormatting>
  <conditionalFormatting sqref="K15:K92">
    <cfRule type="cellIs" dxfId="19" priority="5" operator="equal">
      <formula>$I$9</formula>
    </cfRule>
  </conditionalFormatting>
  <conditionalFormatting sqref="K15:K92">
    <cfRule type="cellIs" dxfId="18" priority="6" operator="between">
      <formula>0</formula>
      <formula>$I$10</formula>
    </cfRule>
  </conditionalFormatting>
  <conditionalFormatting sqref="L15 L39 L56 L68 L82">
    <cfRule type="cellIs" dxfId="17" priority="7" operator="between">
      <formula>0.76</formula>
      <formula>1</formula>
    </cfRule>
  </conditionalFormatting>
  <conditionalFormatting sqref="L15 L39 L56 L68 L82">
    <cfRule type="cellIs" dxfId="16" priority="8" operator="between">
      <formula>0.51</formula>
      <formula>0.75</formula>
    </cfRule>
  </conditionalFormatting>
  <conditionalFormatting sqref="L15 L39 L56 L68 L82">
    <cfRule type="cellIs" dxfId="15" priority="9" operator="between">
      <formula>0.26</formula>
      <formula>0.5</formula>
    </cfRule>
  </conditionalFormatting>
  <conditionalFormatting sqref="L15 L39 L56 L68 L82">
    <cfRule type="cellIs" dxfId="14" priority="10" operator="between">
      <formula>0</formula>
      <formula>0.25</formula>
    </cfRule>
  </conditionalFormatting>
  <conditionalFormatting sqref="K93:K95">
    <cfRule type="cellIs" dxfId="13" priority="11" operator="equal">
      <formula>$I$7</formula>
    </cfRule>
  </conditionalFormatting>
  <conditionalFormatting sqref="K93:K95">
    <cfRule type="cellIs" dxfId="12" priority="12" operator="equal">
      <formula>$I$8</formula>
    </cfRule>
  </conditionalFormatting>
  <conditionalFormatting sqref="K93:K95">
    <cfRule type="cellIs" dxfId="11" priority="13" operator="equal">
      <formula>$I$9</formula>
    </cfRule>
  </conditionalFormatting>
  <conditionalFormatting sqref="K93:K95">
    <cfRule type="cellIs" dxfId="10" priority="14" operator="between">
      <formula>0</formula>
      <formula>$I$10</formula>
    </cfRule>
  </conditionalFormatting>
  <pageMargins left="0.7" right="0.7" top="0.75" bottom="0.75" header="0" footer="0"/>
  <pageSetup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Z233"/>
  <sheetViews>
    <sheetView tabSelected="1" topLeftCell="A22" zoomScale="40" zoomScaleNormal="40" workbookViewId="0">
      <selection activeCell="F20" sqref="F20:M20"/>
    </sheetView>
  </sheetViews>
  <sheetFormatPr baseColWidth="10" defaultColWidth="14.453125" defaultRowHeight="15" customHeight="1"/>
  <cols>
    <col min="1" max="1" width="3.1796875" customWidth="1"/>
    <col min="2" max="2" width="3.453125" customWidth="1"/>
    <col min="3" max="3" width="35.453125" customWidth="1"/>
    <col min="4" max="4" width="2.453125" customWidth="1"/>
    <col min="5" max="5" width="38.7265625" customWidth="1"/>
    <col min="6" max="6" width="10.81640625" customWidth="1"/>
    <col min="7" max="7" width="23.453125" customWidth="1"/>
    <col min="8" max="8" width="7.453125" customWidth="1"/>
    <col min="9" max="9" width="75.453125" customWidth="1"/>
    <col min="10" max="10" width="5.81640625" customWidth="1"/>
    <col min="11" max="11" width="28.1796875" customWidth="1"/>
    <col min="12" max="12" width="4.26953125" customWidth="1"/>
    <col min="13" max="13" width="78.7265625" customWidth="1"/>
    <col min="14" max="14" width="5.81640625" customWidth="1"/>
    <col min="15" max="15" width="30.7265625" customWidth="1"/>
    <col min="16" max="16" width="7" customWidth="1"/>
    <col min="17" max="26" width="11.453125" customWidth="1"/>
  </cols>
  <sheetData>
    <row r="1" spans="1:26" ht="12.75" customHeight="1">
      <c r="A1" s="162"/>
      <c r="B1" s="162"/>
      <c r="C1" s="162"/>
      <c r="D1" s="162"/>
      <c r="E1" s="162"/>
      <c r="F1" s="162"/>
      <c r="G1" s="162"/>
      <c r="H1" s="162"/>
      <c r="I1" s="162"/>
      <c r="J1" s="162"/>
      <c r="K1" s="162"/>
      <c r="L1" s="162"/>
      <c r="M1" s="162"/>
      <c r="N1" s="162"/>
      <c r="O1" s="162"/>
      <c r="P1" s="162"/>
      <c r="Q1" s="162"/>
      <c r="R1" s="162"/>
      <c r="S1" s="162"/>
      <c r="T1" s="162"/>
      <c r="U1" s="162"/>
      <c r="V1" s="162"/>
      <c r="W1" s="162"/>
      <c r="X1" s="162"/>
      <c r="Y1" s="162"/>
      <c r="Z1" s="162"/>
    </row>
    <row r="2" spans="1:26" ht="18" customHeight="1">
      <c r="A2" s="162"/>
      <c r="B2" s="81"/>
      <c r="C2" s="82"/>
      <c r="D2" s="82"/>
      <c r="E2" s="82"/>
      <c r="F2" s="82"/>
      <c r="G2" s="82"/>
      <c r="H2" s="82"/>
      <c r="I2" s="82"/>
      <c r="J2" s="82"/>
      <c r="K2" s="82"/>
      <c r="L2" s="82"/>
      <c r="M2" s="82"/>
      <c r="N2" s="82"/>
      <c r="O2" s="82"/>
      <c r="P2" s="83"/>
      <c r="Q2" s="162"/>
      <c r="R2" s="162"/>
      <c r="S2" s="162"/>
      <c r="T2" s="162"/>
      <c r="U2" s="162"/>
      <c r="V2" s="162"/>
      <c r="W2" s="162"/>
      <c r="X2" s="162"/>
      <c r="Y2" s="162"/>
      <c r="Z2" s="162"/>
    </row>
    <row r="3" spans="1:26" ht="18" customHeight="1">
      <c r="A3" s="162"/>
      <c r="B3" s="84"/>
      <c r="C3" s="162"/>
      <c r="D3" s="162"/>
      <c r="E3" s="644" t="s">
        <v>538</v>
      </c>
      <c r="F3" s="645" t="s">
        <v>696</v>
      </c>
      <c r="G3" s="646"/>
      <c r="H3" s="646"/>
      <c r="I3" s="646"/>
      <c r="J3" s="646"/>
      <c r="K3" s="646"/>
      <c r="L3" s="646"/>
      <c r="M3" s="647"/>
      <c r="N3" s="181"/>
      <c r="O3" s="181"/>
      <c r="P3" s="85"/>
      <c r="Q3" s="162"/>
      <c r="R3" s="162"/>
      <c r="S3" s="162"/>
      <c r="T3" s="162"/>
      <c r="U3" s="162"/>
      <c r="V3" s="162"/>
      <c r="W3" s="162"/>
      <c r="X3" s="162"/>
      <c r="Y3" s="162"/>
      <c r="Z3" s="162"/>
    </row>
    <row r="4" spans="1:26" ht="18" customHeight="1">
      <c r="A4" s="162"/>
      <c r="B4" s="84"/>
      <c r="C4" s="162"/>
      <c r="D4" s="162"/>
      <c r="E4" s="372"/>
      <c r="F4" s="648"/>
      <c r="G4" s="649"/>
      <c r="H4" s="649"/>
      <c r="I4" s="649"/>
      <c r="J4" s="649"/>
      <c r="K4" s="649"/>
      <c r="L4" s="649"/>
      <c r="M4" s="650"/>
      <c r="N4" s="181"/>
      <c r="O4" s="181"/>
      <c r="P4" s="85"/>
      <c r="Q4" s="162"/>
      <c r="R4" s="162"/>
      <c r="S4" s="162"/>
      <c r="T4" s="162"/>
      <c r="U4" s="162"/>
      <c r="V4" s="162"/>
      <c r="W4" s="162"/>
      <c r="X4" s="162"/>
      <c r="Y4" s="162"/>
      <c r="Z4" s="162"/>
    </row>
    <row r="5" spans="1:26" ht="41.25" customHeight="1">
      <c r="A5" s="162"/>
      <c r="B5" s="84"/>
      <c r="C5" s="162"/>
      <c r="D5" s="162"/>
      <c r="E5" s="86" t="s">
        <v>539</v>
      </c>
      <c r="F5" s="651" t="s">
        <v>865</v>
      </c>
      <c r="G5" s="652"/>
      <c r="H5" s="652"/>
      <c r="I5" s="652"/>
      <c r="J5" s="652"/>
      <c r="K5" s="652"/>
      <c r="L5" s="652"/>
      <c r="M5" s="653"/>
      <c r="N5" s="182"/>
      <c r="O5" s="182"/>
      <c r="P5" s="85"/>
      <c r="Q5" s="162"/>
      <c r="R5" s="162"/>
      <c r="S5" s="162"/>
      <c r="T5" s="162"/>
      <c r="U5" s="162"/>
      <c r="V5" s="162"/>
      <c r="W5" s="162"/>
      <c r="X5" s="162"/>
      <c r="Y5" s="162"/>
      <c r="Z5" s="162"/>
    </row>
    <row r="6" spans="1:26" ht="18" customHeight="1">
      <c r="A6" s="162"/>
      <c r="B6" s="84"/>
      <c r="C6" s="162"/>
      <c r="D6" s="162"/>
      <c r="E6" s="163"/>
      <c r="F6" s="182"/>
      <c r="G6" s="182"/>
      <c r="H6" s="182"/>
      <c r="I6" s="182"/>
      <c r="J6" s="182"/>
      <c r="K6" s="182"/>
      <c r="L6" s="182"/>
      <c r="M6" s="162"/>
      <c r="N6" s="162"/>
      <c r="O6" s="162"/>
      <c r="P6" s="85"/>
      <c r="Q6" s="162"/>
      <c r="R6" s="162"/>
      <c r="S6" s="162"/>
      <c r="T6" s="162"/>
      <c r="U6" s="162"/>
      <c r="V6" s="162"/>
      <c r="W6" s="162"/>
      <c r="X6" s="162"/>
      <c r="Y6" s="162"/>
      <c r="Z6" s="162"/>
    </row>
    <row r="7" spans="1:26" ht="93" customHeight="1">
      <c r="A7" s="162"/>
      <c r="B7" s="84"/>
      <c r="C7" s="162"/>
      <c r="D7" s="162"/>
      <c r="E7" s="162"/>
      <c r="F7" s="162"/>
      <c r="G7" s="162"/>
      <c r="H7" s="162"/>
      <c r="I7" s="654" t="s">
        <v>540</v>
      </c>
      <c r="J7" s="606"/>
      <c r="K7" s="607"/>
      <c r="L7" s="162"/>
      <c r="M7" s="266">
        <f>AVERAGE(G25:G27,G29:G31,G33)</f>
        <v>0.86225490196078436</v>
      </c>
      <c r="N7" s="164"/>
      <c r="O7" s="164"/>
      <c r="P7" s="85"/>
      <c r="Q7" s="162"/>
      <c r="R7" s="162"/>
      <c r="S7" s="162"/>
      <c r="T7" s="162"/>
      <c r="U7" s="162"/>
      <c r="V7" s="162"/>
      <c r="W7" s="162"/>
      <c r="X7" s="162"/>
      <c r="Y7" s="162"/>
      <c r="Z7" s="162"/>
    </row>
    <row r="8" spans="1:26" ht="18" customHeight="1">
      <c r="A8" s="162"/>
      <c r="B8" s="84"/>
      <c r="C8" s="162"/>
      <c r="D8" s="162"/>
      <c r="E8" s="162"/>
      <c r="F8" s="162"/>
      <c r="G8" s="162"/>
      <c r="H8" s="162"/>
      <c r="I8" s="162"/>
      <c r="J8" s="162"/>
      <c r="K8" s="162"/>
      <c r="L8" s="162"/>
      <c r="M8" s="165"/>
      <c r="N8" s="165"/>
      <c r="O8" s="165"/>
      <c r="P8" s="85"/>
      <c r="Q8" s="162"/>
      <c r="R8" s="162"/>
      <c r="S8" s="162"/>
      <c r="T8" s="162"/>
      <c r="U8" s="162"/>
      <c r="V8" s="162"/>
      <c r="W8" s="162"/>
      <c r="X8" s="162"/>
      <c r="Y8" s="162"/>
      <c r="Z8" s="162"/>
    </row>
    <row r="9" spans="1:26" ht="18" customHeight="1">
      <c r="A9" s="162"/>
      <c r="B9" s="84"/>
      <c r="C9" s="162"/>
      <c r="D9" s="162"/>
      <c r="E9" s="162"/>
      <c r="F9" s="162"/>
      <c r="G9" s="162"/>
      <c r="H9" s="162"/>
      <c r="I9" s="162"/>
      <c r="J9" s="162"/>
      <c r="K9" s="162"/>
      <c r="L9" s="162"/>
      <c r="M9" s="162"/>
      <c r="N9" s="162"/>
      <c r="O9" s="162"/>
      <c r="P9" s="85"/>
      <c r="Q9" s="162"/>
      <c r="R9" s="162"/>
      <c r="S9" s="162"/>
      <c r="T9" s="162"/>
      <c r="U9" s="162"/>
      <c r="V9" s="162"/>
      <c r="W9" s="162"/>
      <c r="X9" s="162"/>
      <c r="Y9" s="162"/>
      <c r="Z9" s="162"/>
    </row>
    <row r="10" spans="1:26" ht="12.75" customHeight="1">
      <c r="A10" s="162"/>
      <c r="B10" s="84"/>
      <c r="C10" s="162"/>
      <c r="D10" s="162"/>
      <c r="E10" s="162"/>
      <c r="F10" s="162"/>
      <c r="G10" s="162"/>
      <c r="H10" s="162"/>
      <c r="I10" s="162"/>
      <c r="J10" s="162"/>
      <c r="K10" s="162"/>
      <c r="L10" s="162"/>
      <c r="M10" s="162"/>
      <c r="N10" s="162"/>
      <c r="O10" s="162"/>
      <c r="P10" s="85"/>
      <c r="Q10" s="162"/>
      <c r="R10" s="162"/>
      <c r="S10" s="162"/>
      <c r="T10" s="162"/>
      <c r="U10" s="162"/>
      <c r="V10" s="162"/>
      <c r="W10" s="162"/>
      <c r="X10" s="162"/>
      <c r="Y10" s="162"/>
      <c r="Z10" s="162"/>
    </row>
    <row r="11" spans="1:26" ht="12.75" customHeight="1">
      <c r="A11" s="162"/>
      <c r="B11" s="84"/>
      <c r="C11" s="162"/>
      <c r="D11" s="162"/>
      <c r="E11" s="162"/>
      <c r="F11" s="162"/>
      <c r="G11" s="162"/>
      <c r="H11" s="162"/>
      <c r="I11" s="162"/>
      <c r="J11" s="162"/>
      <c r="K11" s="162"/>
      <c r="L11" s="162"/>
      <c r="M11" s="162"/>
      <c r="N11" s="162"/>
      <c r="O11" s="162"/>
      <c r="P11" s="85"/>
      <c r="Q11" s="162"/>
      <c r="R11" s="162"/>
      <c r="S11" s="162"/>
      <c r="T11" s="162"/>
      <c r="U11" s="162"/>
      <c r="V11" s="162"/>
      <c r="W11" s="162"/>
      <c r="X11" s="162"/>
      <c r="Y11" s="162"/>
      <c r="Z11" s="162"/>
    </row>
    <row r="12" spans="1:26" ht="12.75" customHeight="1">
      <c r="A12" s="162"/>
      <c r="B12" s="84"/>
      <c r="C12" s="162"/>
      <c r="D12" s="162"/>
      <c r="E12" s="162"/>
      <c r="F12" s="162"/>
      <c r="G12" s="162"/>
      <c r="H12" s="162"/>
      <c r="I12" s="162"/>
      <c r="J12" s="162"/>
      <c r="K12" s="162"/>
      <c r="L12" s="162"/>
      <c r="M12" s="162"/>
      <c r="N12" s="162"/>
      <c r="O12" s="162"/>
      <c r="P12" s="85"/>
      <c r="Q12" s="162"/>
      <c r="R12" s="162"/>
      <c r="S12" s="162"/>
      <c r="T12" s="162"/>
      <c r="U12" s="162"/>
      <c r="V12" s="162"/>
      <c r="W12" s="162"/>
      <c r="X12" s="162"/>
      <c r="Y12" s="162"/>
      <c r="Z12" s="162"/>
    </row>
    <row r="13" spans="1:26" ht="12.75" customHeight="1">
      <c r="A13" s="162"/>
      <c r="B13" s="84"/>
      <c r="C13" s="162"/>
      <c r="D13" s="162"/>
      <c r="E13" s="162"/>
      <c r="F13" s="162"/>
      <c r="G13" s="162"/>
      <c r="H13" s="162"/>
      <c r="I13" s="162"/>
      <c r="J13" s="162"/>
      <c r="K13" s="162"/>
      <c r="L13" s="162"/>
      <c r="M13" s="162"/>
      <c r="N13" s="162"/>
      <c r="O13" s="162"/>
      <c r="P13" s="85"/>
      <c r="Q13" s="162"/>
      <c r="R13" s="162"/>
      <c r="S13" s="162"/>
      <c r="T13" s="162"/>
      <c r="U13" s="162"/>
      <c r="V13" s="162"/>
      <c r="W13" s="162"/>
      <c r="X13" s="162"/>
      <c r="Y13" s="162"/>
      <c r="Z13" s="162"/>
    </row>
    <row r="14" spans="1:26" ht="12.75" customHeight="1">
      <c r="A14" s="162"/>
      <c r="B14" s="84"/>
      <c r="C14" s="162"/>
      <c r="D14" s="162"/>
      <c r="E14" s="162"/>
      <c r="F14" s="162"/>
      <c r="G14" s="162"/>
      <c r="H14" s="162"/>
      <c r="I14" s="162"/>
      <c r="J14" s="162"/>
      <c r="K14" s="162"/>
      <c r="L14" s="162"/>
      <c r="M14" s="162"/>
      <c r="N14" s="162"/>
      <c r="O14" s="162"/>
      <c r="P14" s="85"/>
      <c r="Q14" s="162"/>
      <c r="R14" s="162"/>
      <c r="S14" s="162"/>
      <c r="T14" s="162"/>
      <c r="U14" s="162"/>
      <c r="V14" s="162"/>
      <c r="W14" s="162"/>
      <c r="X14" s="162"/>
      <c r="Y14" s="162"/>
      <c r="Z14" s="162"/>
    </row>
    <row r="15" spans="1:26" ht="12.75" customHeight="1">
      <c r="A15" s="162"/>
      <c r="B15" s="84"/>
      <c r="C15" s="162"/>
      <c r="D15" s="162"/>
      <c r="E15" s="162"/>
      <c r="F15" s="162"/>
      <c r="G15" s="162"/>
      <c r="H15" s="162"/>
      <c r="I15" s="162"/>
      <c r="J15" s="162"/>
      <c r="K15" s="162"/>
      <c r="L15" s="162"/>
      <c r="M15" s="162"/>
      <c r="N15" s="162"/>
      <c r="O15" s="162"/>
      <c r="P15" s="85"/>
      <c r="Q15" s="162"/>
      <c r="R15" s="162"/>
      <c r="S15" s="162"/>
      <c r="T15" s="162"/>
      <c r="U15" s="162"/>
      <c r="V15" s="162"/>
      <c r="W15" s="162"/>
      <c r="X15" s="162"/>
      <c r="Y15" s="162"/>
      <c r="Z15" s="162"/>
    </row>
    <row r="16" spans="1:26" ht="12.75" customHeight="1">
      <c r="A16" s="162"/>
      <c r="B16" s="84"/>
      <c r="C16" s="162"/>
      <c r="D16" s="162"/>
      <c r="E16" s="162"/>
      <c r="F16" s="162"/>
      <c r="G16" s="162"/>
      <c r="H16" s="162"/>
      <c r="I16" s="162"/>
      <c r="J16" s="162"/>
      <c r="K16" s="162"/>
      <c r="L16" s="162"/>
      <c r="M16" s="162"/>
      <c r="N16" s="162"/>
      <c r="O16" s="162"/>
      <c r="P16" s="85"/>
      <c r="Q16" s="162"/>
      <c r="R16" s="162"/>
      <c r="S16" s="162"/>
      <c r="T16" s="162"/>
      <c r="U16" s="162"/>
      <c r="V16" s="162"/>
      <c r="W16" s="162"/>
      <c r="X16" s="162"/>
      <c r="Y16" s="162"/>
      <c r="Z16" s="162"/>
    </row>
    <row r="17" spans="1:26" ht="23">
      <c r="A17" s="162"/>
      <c r="B17" s="84"/>
      <c r="C17" s="658" t="s">
        <v>541</v>
      </c>
      <c r="D17" s="659"/>
      <c r="E17" s="659"/>
      <c r="F17" s="659"/>
      <c r="G17" s="659"/>
      <c r="H17" s="659"/>
      <c r="I17" s="659"/>
      <c r="J17" s="659"/>
      <c r="K17" s="659"/>
      <c r="L17" s="659"/>
      <c r="M17" s="660"/>
      <c r="N17" s="166"/>
      <c r="O17" s="166"/>
      <c r="P17" s="85"/>
      <c r="Q17" s="162"/>
      <c r="R17" s="162"/>
      <c r="S17" s="162"/>
      <c r="T17" s="162"/>
      <c r="U17" s="162"/>
      <c r="V17" s="162"/>
      <c r="W17" s="162"/>
      <c r="X17" s="162"/>
      <c r="Y17" s="162"/>
      <c r="Z17" s="162"/>
    </row>
    <row r="18" spans="1:26" ht="15.75" customHeight="1">
      <c r="A18" s="162"/>
      <c r="B18" s="84"/>
      <c r="C18" s="87"/>
      <c r="D18" s="87"/>
      <c r="E18" s="87"/>
      <c r="F18" s="87"/>
      <c r="G18" s="87"/>
      <c r="H18" s="87"/>
      <c r="I18" s="87"/>
      <c r="J18" s="87"/>
      <c r="K18" s="87"/>
      <c r="L18" s="87"/>
      <c r="M18" s="87"/>
      <c r="N18" s="167"/>
      <c r="O18" s="167"/>
      <c r="P18" s="85"/>
      <c r="Q18" s="162"/>
      <c r="R18" s="162"/>
      <c r="S18" s="162"/>
      <c r="T18" s="162"/>
      <c r="U18" s="162"/>
      <c r="V18" s="162"/>
      <c r="W18" s="162"/>
      <c r="X18" s="162"/>
      <c r="Y18" s="162"/>
      <c r="Z18" s="162"/>
    </row>
    <row r="19" spans="1:26" ht="141.75" customHeight="1">
      <c r="A19" s="162"/>
      <c r="B19" s="84"/>
      <c r="C19" s="655" t="s">
        <v>542</v>
      </c>
      <c r="D19" s="656"/>
      <c r="E19" s="88" t="s">
        <v>544</v>
      </c>
      <c r="F19" s="657" t="s">
        <v>875</v>
      </c>
      <c r="G19" s="642"/>
      <c r="H19" s="642"/>
      <c r="I19" s="642"/>
      <c r="J19" s="642"/>
      <c r="K19" s="642"/>
      <c r="L19" s="642"/>
      <c r="M19" s="643"/>
      <c r="N19" s="168"/>
      <c r="O19" s="168"/>
      <c r="P19" s="85"/>
      <c r="Q19" s="162"/>
      <c r="R19" s="162"/>
      <c r="S19" s="162"/>
      <c r="T19" s="162"/>
      <c r="U19" s="162"/>
      <c r="V19" s="162"/>
      <c r="W19" s="162"/>
      <c r="X19" s="162"/>
      <c r="Y19" s="162"/>
      <c r="Z19" s="162"/>
    </row>
    <row r="20" spans="1:26" ht="134.25" customHeight="1">
      <c r="A20" s="162"/>
      <c r="B20" s="84"/>
      <c r="C20" s="655" t="s">
        <v>543</v>
      </c>
      <c r="D20" s="656"/>
      <c r="E20" s="88" t="s">
        <v>544</v>
      </c>
      <c r="F20" s="641" t="s">
        <v>545</v>
      </c>
      <c r="G20" s="642"/>
      <c r="H20" s="642"/>
      <c r="I20" s="642"/>
      <c r="J20" s="642"/>
      <c r="K20" s="642"/>
      <c r="L20" s="642"/>
      <c r="M20" s="643"/>
      <c r="N20" s="168"/>
      <c r="O20" s="168"/>
      <c r="P20" s="85"/>
      <c r="Q20" s="162"/>
      <c r="R20" s="162"/>
      <c r="S20" s="162"/>
      <c r="T20" s="162"/>
      <c r="U20" s="162"/>
      <c r="V20" s="162"/>
      <c r="W20" s="162"/>
      <c r="X20" s="162"/>
      <c r="Y20" s="162"/>
      <c r="Z20" s="162"/>
    </row>
    <row r="21" spans="1:26" ht="212.25" customHeight="1">
      <c r="A21" s="162"/>
      <c r="B21" s="84"/>
      <c r="C21" s="639" t="s">
        <v>546</v>
      </c>
      <c r="D21" s="640"/>
      <c r="E21" s="88" t="s">
        <v>544</v>
      </c>
      <c r="F21" s="641" t="s">
        <v>876</v>
      </c>
      <c r="G21" s="642"/>
      <c r="H21" s="642"/>
      <c r="I21" s="642"/>
      <c r="J21" s="642"/>
      <c r="K21" s="642"/>
      <c r="L21" s="642"/>
      <c r="M21" s="643"/>
      <c r="N21" s="168"/>
      <c r="O21" s="168"/>
      <c r="P21" s="85"/>
      <c r="Q21" s="162"/>
      <c r="R21" s="162"/>
      <c r="S21" s="162"/>
      <c r="T21" s="162"/>
      <c r="U21" s="162"/>
      <c r="V21" s="162"/>
      <c r="W21" s="162"/>
      <c r="X21" s="162"/>
      <c r="Y21" s="162"/>
      <c r="Z21" s="162"/>
    </row>
    <row r="22" spans="1:26" ht="66" customHeight="1">
      <c r="A22" s="162"/>
      <c r="B22" s="84"/>
      <c r="C22" s="162"/>
      <c r="D22" s="162"/>
      <c r="E22" s="162"/>
      <c r="F22" s="162"/>
      <c r="G22" s="169"/>
      <c r="H22" s="162"/>
      <c r="I22" s="162"/>
      <c r="J22" s="162"/>
      <c r="K22" s="162"/>
      <c r="L22" s="162"/>
      <c r="M22" s="162"/>
      <c r="N22" s="162"/>
      <c r="O22" s="162"/>
      <c r="P22" s="85"/>
      <c r="Q22" s="162"/>
      <c r="R22" s="162"/>
      <c r="S22" s="162"/>
      <c r="T22" s="162"/>
      <c r="U22" s="162"/>
      <c r="V22" s="162"/>
      <c r="W22" s="162"/>
      <c r="X22" s="162"/>
      <c r="Y22" s="162"/>
      <c r="Z22" s="162"/>
    </row>
    <row r="23" spans="1:26" ht="102.75" customHeight="1">
      <c r="A23" s="162"/>
      <c r="B23" s="84"/>
      <c r="C23" s="89" t="s">
        <v>50</v>
      </c>
      <c r="D23" s="90"/>
      <c r="E23" s="91" t="s">
        <v>547</v>
      </c>
      <c r="F23" s="90"/>
      <c r="G23" s="91" t="s">
        <v>548</v>
      </c>
      <c r="H23" s="90"/>
      <c r="I23" s="92" t="s">
        <v>549</v>
      </c>
      <c r="J23" s="170"/>
      <c r="K23" s="93" t="s">
        <v>550</v>
      </c>
      <c r="L23" s="170"/>
      <c r="M23" s="94" t="s">
        <v>551</v>
      </c>
      <c r="N23" s="170"/>
      <c r="O23" s="171" t="s">
        <v>552</v>
      </c>
      <c r="P23" s="85"/>
      <c r="Q23" s="172"/>
      <c r="R23" s="162"/>
      <c r="S23" s="162"/>
      <c r="T23" s="162"/>
      <c r="U23" s="162"/>
      <c r="V23" s="162"/>
      <c r="W23" s="162"/>
      <c r="X23" s="162"/>
      <c r="Y23" s="162"/>
      <c r="Z23" s="162"/>
    </row>
    <row r="24" spans="1:26" ht="6.75" customHeight="1">
      <c r="A24" s="162"/>
      <c r="B24" s="84"/>
      <c r="C24" s="95"/>
      <c r="D24" s="40"/>
      <c r="E24" s="40"/>
      <c r="F24" s="40"/>
      <c r="G24" s="40"/>
      <c r="H24" s="40"/>
      <c r="I24" s="96"/>
      <c r="J24" s="40"/>
      <c r="K24" s="96"/>
      <c r="L24" s="40"/>
      <c r="M24" s="40"/>
      <c r="N24" s="40"/>
      <c r="O24" s="40"/>
      <c r="P24" s="85"/>
      <c r="Q24" s="162"/>
      <c r="R24" s="162"/>
      <c r="S24" s="162"/>
      <c r="T24" s="162"/>
      <c r="U24" s="162"/>
      <c r="V24" s="162"/>
      <c r="W24" s="162"/>
      <c r="X24" s="162"/>
      <c r="Y24" s="162"/>
      <c r="Z24" s="162"/>
    </row>
    <row r="25" spans="1:26" ht="139.5">
      <c r="A25" s="162"/>
      <c r="B25" s="84"/>
      <c r="C25" s="97" t="s">
        <v>44</v>
      </c>
      <c r="D25" s="98"/>
      <c r="E25" s="99" t="str">
        <f>+IF(Hoja1!$N$2&gt;=0.5,"Si","No")</f>
        <v>Si</v>
      </c>
      <c r="F25" s="100"/>
      <c r="G25" s="101">
        <f>+Hoja1!N2</f>
        <v>0.875</v>
      </c>
      <c r="H25" s="100"/>
      <c r="I25" s="204" t="s">
        <v>870</v>
      </c>
      <c r="J25" s="102"/>
      <c r="K25" s="101">
        <v>0.85416666666666663</v>
      </c>
      <c r="L25" s="103"/>
      <c r="M25" s="204" t="s">
        <v>823</v>
      </c>
      <c r="N25" s="104"/>
      <c r="O25" s="105">
        <f>G25-K25</f>
        <v>2.083333333333337E-2</v>
      </c>
      <c r="P25" s="106"/>
      <c r="Q25" s="173"/>
      <c r="R25" s="173"/>
      <c r="S25" s="173"/>
      <c r="T25" s="173"/>
      <c r="U25" s="173"/>
      <c r="V25" s="173"/>
      <c r="W25" s="162"/>
      <c r="X25" s="162"/>
      <c r="Y25" s="162"/>
      <c r="Z25" s="162"/>
    </row>
    <row r="26" spans="1:26" ht="6.75" customHeight="1">
      <c r="A26" s="162"/>
      <c r="B26" s="84"/>
      <c r="C26" s="95"/>
      <c r="D26" s="40"/>
      <c r="E26" s="107"/>
      <c r="F26" s="40"/>
      <c r="G26" s="108"/>
      <c r="H26" s="40"/>
      <c r="I26" s="109"/>
      <c r="J26" s="40"/>
      <c r="K26" s="285"/>
      <c r="L26" s="40"/>
      <c r="M26" s="286"/>
      <c r="N26" s="110"/>
      <c r="O26" s="111"/>
      <c r="P26" s="85"/>
      <c r="Q26" s="162"/>
      <c r="R26" s="162"/>
      <c r="S26" s="162"/>
      <c r="T26" s="162"/>
      <c r="U26" s="162"/>
      <c r="V26" s="162"/>
      <c r="W26" s="162"/>
      <c r="X26" s="162"/>
      <c r="Y26" s="162"/>
      <c r="Z26" s="162"/>
    </row>
    <row r="27" spans="1:26" ht="156.75" customHeight="1">
      <c r="A27" s="162"/>
      <c r="B27" s="84"/>
      <c r="C27" s="112" t="s">
        <v>553</v>
      </c>
      <c r="D27" s="98"/>
      <c r="E27" s="99" t="str">
        <f>+IF(Hoja1!$N$26&gt;=0.5,"Si","No")</f>
        <v>Si</v>
      </c>
      <c r="F27" s="40"/>
      <c r="G27" s="101">
        <f>+Hoja1!N26</f>
        <v>0.8529411764705882</v>
      </c>
      <c r="H27" s="40"/>
      <c r="I27" s="204" t="s">
        <v>871</v>
      </c>
      <c r="J27" s="40"/>
      <c r="K27" s="101">
        <v>0.82352941176470584</v>
      </c>
      <c r="L27" s="113"/>
      <c r="M27" s="204" t="s">
        <v>825</v>
      </c>
      <c r="N27" s="104"/>
      <c r="O27" s="105">
        <f>G27-K27</f>
        <v>2.9411764705882359E-2</v>
      </c>
      <c r="P27" s="85"/>
      <c r="Q27" s="162"/>
      <c r="R27" s="162"/>
      <c r="S27" s="162"/>
      <c r="T27" s="162"/>
      <c r="U27" s="162"/>
      <c r="V27" s="162"/>
      <c r="W27" s="162"/>
      <c r="X27" s="162"/>
      <c r="Y27" s="162"/>
      <c r="Z27" s="162"/>
    </row>
    <row r="28" spans="1:26" ht="6.75" customHeight="1">
      <c r="A28" s="162"/>
      <c r="B28" s="84"/>
      <c r="C28" s="95"/>
      <c r="D28" s="40"/>
      <c r="E28" s="107"/>
      <c r="F28" s="40"/>
      <c r="G28" s="108"/>
      <c r="H28" s="40"/>
      <c r="I28" s="109"/>
      <c r="J28" s="40"/>
      <c r="K28" s="285"/>
      <c r="L28" s="40"/>
      <c r="M28" s="286"/>
      <c r="N28" s="110"/>
      <c r="O28" s="111"/>
      <c r="P28" s="85"/>
      <c r="Q28" s="162"/>
      <c r="R28" s="162"/>
      <c r="S28" s="162"/>
      <c r="T28" s="162"/>
      <c r="U28" s="162"/>
      <c r="V28" s="162"/>
      <c r="W28" s="162"/>
      <c r="X28" s="162"/>
      <c r="Y28" s="162"/>
      <c r="Z28" s="162"/>
    </row>
    <row r="29" spans="1:26" ht="150" customHeight="1">
      <c r="A29" s="162"/>
      <c r="B29" s="84"/>
      <c r="C29" s="114" t="s">
        <v>554</v>
      </c>
      <c r="D29" s="98"/>
      <c r="E29" s="99" t="str">
        <f>+IF(Hoja1!$N$43&gt;=0.5,"Si","No")</f>
        <v>Si</v>
      </c>
      <c r="F29" s="40"/>
      <c r="G29" s="101">
        <f>+Hoja1!N43</f>
        <v>0.83333333333333337</v>
      </c>
      <c r="H29" s="40"/>
      <c r="I29" s="270" t="s">
        <v>872</v>
      </c>
      <c r="J29" s="40"/>
      <c r="K29" s="101">
        <v>0.79166666666666663</v>
      </c>
      <c r="L29" s="113"/>
      <c r="M29" s="270" t="s">
        <v>824</v>
      </c>
      <c r="N29" s="104"/>
      <c r="O29" s="105">
        <f>G29-K29</f>
        <v>4.1666666666666741E-2</v>
      </c>
      <c r="P29" s="85"/>
      <c r="Q29" s="162"/>
      <c r="R29" s="162"/>
      <c r="S29" s="162"/>
      <c r="T29" s="162"/>
      <c r="U29" s="162"/>
      <c r="V29" s="162"/>
      <c r="W29" s="162"/>
      <c r="X29" s="162"/>
      <c r="Y29" s="162"/>
      <c r="Z29" s="162"/>
    </row>
    <row r="30" spans="1:26" ht="6.75" customHeight="1">
      <c r="A30" s="162"/>
      <c r="B30" s="84"/>
      <c r="C30" s="95"/>
      <c r="D30" s="40"/>
      <c r="E30" s="107"/>
      <c r="F30" s="40"/>
      <c r="G30" s="108"/>
      <c r="H30" s="40"/>
      <c r="I30" s="269"/>
      <c r="J30" s="40"/>
      <c r="K30" s="285"/>
      <c r="L30" s="40"/>
      <c r="M30" s="269"/>
      <c r="N30" s="110"/>
      <c r="O30" s="111"/>
      <c r="P30" s="85"/>
      <c r="Q30" s="162"/>
      <c r="R30" s="162"/>
      <c r="S30" s="162"/>
      <c r="T30" s="162"/>
      <c r="U30" s="162"/>
      <c r="V30" s="162"/>
      <c r="W30" s="162"/>
      <c r="X30" s="162"/>
      <c r="Y30" s="162"/>
      <c r="Z30" s="162"/>
    </row>
    <row r="31" spans="1:26" ht="152.25" customHeight="1">
      <c r="A31" s="162"/>
      <c r="B31" s="84"/>
      <c r="C31" s="115" t="s">
        <v>555</v>
      </c>
      <c r="D31" s="98"/>
      <c r="E31" s="99" t="str">
        <f>+IF(Hoja1!$N$55&gt;=0.5,"Si","No")</f>
        <v>Si</v>
      </c>
      <c r="F31" s="40"/>
      <c r="G31" s="101">
        <f>+Hoja1!N55</f>
        <v>0.7857142857142857</v>
      </c>
      <c r="H31" s="40"/>
      <c r="I31" s="270" t="s">
        <v>873</v>
      </c>
      <c r="J31" s="40"/>
      <c r="K31" s="101">
        <v>0.75</v>
      </c>
      <c r="L31" s="113"/>
      <c r="M31" s="270" t="s">
        <v>905</v>
      </c>
      <c r="N31" s="104"/>
      <c r="O31" s="105">
        <f>G31-K31</f>
        <v>3.5714285714285698E-2</v>
      </c>
      <c r="P31" s="85"/>
      <c r="Q31" s="162"/>
      <c r="R31" s="162"/>
      <c r="S31" s="162"/>
      <c r="T31" s="162"/>
      <c r="U31" s="162"/>
      <c r="V31" s="162"/>
      <c r="W31" s="162"/>
      <c r="X31" s="162"/>
      <c r="Y31" s="162"/>
      <c r="Z31" s="162"/>
    </row>
    <row r="32" spans="1:26" ht="6.75" customHeight="1">
      <c r="A32" s="162"/>
      <c r="B32" s="84"/>
      <c r="C32" s="95"/>
      <c r="D32" s="40"/>
      <c r="E32" s="107"/>
      <c r="F32" s="40"/>
      <c r="G32" s="108"/>
      <c r="H32" s="40"/>
      <c r="I32" s="109"/>
      <c r="J32" s="40"/>
      <c r="K32" s="285"/>
      <c r="L32" s="40"/>
      <c r="M32" s="286"/>
      <c r="N32" s="110"/>
      <c r="O32" s="111"/>
      <c r="P32" s="85"/>
      <c r="Q32" s="162"/>
      <c r="R32" s="162"/>
      <c r="S32" s="162"/>
      <c r="T32" s="162"/>
      <c r="U32" s="162"/>
      <c r="V32" s="162"/>
      <c r="W32" s="162"/>
      <c r="X32" s="162"/>
      <c r="Y32" s="162"/>
      <c r="Z32" s="162"/>
    </row>
    <row r="33" spans="1:26" ht="149.25" customHeight="1">
      <c r="A33" s="162"/>
      <c r="B33" s="84"/>
      <c r="C33" s="116" t="s">
        <v>556</v>
      </c>
      <c r="D33" s="98"/>
      <c r="E33" s="99" t="str">
        <f>+IF(Hoja1!$N$69&gt;=0.5,"Si","No")</f>
        <v>Si</v>
      </c>
      <c r="F33" s="40"/>
      <c r="G33" s="101">
        <f>+Hoja1!N69</f>
        <v>0.9642857142857143</v>
      </c>
      <c r="H33" s="40"/>
      <c r="I33" s="204" t="s">
        <v>874</v>
      </c>
      <c r="J33" s="40"/>
      <c r="K33" s="101">
        <v>0.9285714285714286</v>
      </c>
      <c r="L33" s="113"/>
      <c r="M33" s="204" t="s">
        <v>822</v>
      </c>
      <c r="N33" s="104"/>
      <c r="O33" s="105">
        <f>G33-K33</f>
        <v>3.5714285714285698E-2</v>
      </c>
      <c r="P33" s="85"/>
      <c r="Q33" s="162"/>
      <c r="R33" s="162"/>
      <c r="S33" s="162"/>
      <c r="T33" s="162"/>
      <c r="U33" s="162"/>
      <c r="V33" s="162"/>
      <c r="W33" s="162"/>
      <c r="X33" s="162"/>
      <c r="Y33" s="162"/>
      <c r="Z33" s="162"/>
    </row>
    <row r="34" spans="1:26" ht="12.75" customHeight="1">
      <c r="A34" s="162"/>
      <c r="B34" s="84"/>
      <c r="C34" s="174"/>
      <c r="D34" s="174"/>
      <c r="E34" s="167"/>
      <c r="F34" s="162"/>
      <c r="G34" s="162"/>
      <c r="H34" s="162"/>
      <c r="I34" s="162"/>
      <c r="J34" s="162"/>
      <c r="K34" s="162"/>
      <c r="L34" s="162"/>
      <c r="M34" s="175"/>
      <c r="N34" s="175"/>
      <c r="O34" s="175"/>
      <c r="P34" s="85"/>
      <c r="Q34" s="162"/>
      <c r="R34" s="162"/>
      <c r="S34" s="162"/>
      <c r="T34" s="162"/>
      <c r="U34" s="162"/>
      <c r="V34" s="162"/>
      <c r="W34" s="162"/>
      <c r="X34" s="162"/>
      <c r="Y34" s="162"/>
      <c r="Z34" s="162"/>
    </row>
    <row r="35" spans="1:26" ht="12.75" customHeight="1">
      <c r="A35" s="162"/>
      <c r="B35" s="84"/>
      <c r="C35" s="176"/>
      <c r="D35" s="174"/>
      <c r="E35" s="167"/>
      <c r="F35" s="162"/>
      <c r="G35" s="162"/>
      <c r="H35" s="162"/>
      <c r="I35" s="162"/>
      <c r="J35" s="162"/>
      <c r="K35" s="162"/>
      <c r="L35" s="162"/>
      <c r="M35" s="175"/>
      <c r="N35" s="175"/>
      <c r="O35" s="175"/>
      <c r="P35" s="85"/>
      <c r="Q35" s="162"/>
      <c r="R35" s="162"/>
      <c r="S35" s="162"/>
      <c r="T35" s="162"/>
      <c r="U35" s="162"/>
      <c r="V35" s="162"/>
      <c r="W35" s="162"/>
      <c r="X35" s="162"/>
      <c r="Y35" s="162"/>
      <c r="Z35" s="162"/>
    </row>
    <row r="36" spans="1:26" ht="12.75" customHeight="1">
      <c r="A36" s="162"/>
      <c r="B36" s="84"/>
      <c r="C36" s="177"/>
      <c r="D36" s="162"/>
      <c r="E36" s="162"/>
      <c r="F36" s="162"/>
      <c r="G36" s="162"/>
      <c r="H36" s="162"/>
      <c r="I36" s="162"/>
      <c r="J36" s="162"/>
      <c r="K36" s="162"/>
      <c r="L36" s="162"/>
      <c r="M36" s="162"/>
      <c r="N36" s="162"/>
      <c r="O36" s="162"/>
      <c r="P36" s="85"/>
      <c r="Q36" s="162"/>
      <c r="R36" s="162"/>
      <c r="S36" s="162"/>
      <c r="T36" s="162"/>
      <c r="U36" s="162"/>
      <c r="V36" s="162"/>
      <c r="W36" s="162"/>
      <c r="X36" s="162"/>
      <c r="Y36" s="162"/>
      <c r="Z36" s="162"/>
    </row>
    <row r="37" spans="1:26" ht="12.75" customHeight="1">
      <c r="A37" s="162"/>
      <c r="B37" s="117"/>
      <c r="C37" s="118"/>
      <c r="D37" s="118"/>
      <c r="E37" s="118"/>
      <c r="F37" s="118"/>
      <c r="G37" s="118"/>
      <c r="H37" s="118"/>
      <c r="I37" s="118"/>
      <c r="J37" s="118"/>
      <c r="K37" s="118"/>
      <c r="L37" s="118"/>
      <c r="M37" s="118"/>
      <c r="N37" s="118"/>
      <c r="O37" s="118"/>
      <c r="P37" s="119"/>
      <c r="Q37" s="162"/>
      <c r="R37" s="162"/>
      <c r="S37" s="162"/>
      <c r="T37" s="162"/>
      <c r="U37" s="162"/>
      <c r="V37" s="162"/>
      <c r="W37" s="162"/>
      <c r="X37" s="162"/>
      <c r="Y37" s="162"/>
      <c r="Z37" s="162"/>
    </row>
    <row r="38" spans="1:26" ht="12.75" customHeight="1">
      <c r="A38" s="162"/>
      <c r="B38" s="162"/>
      <c r="C38" s="162"/>
      <c r="D38" s="162"/>
      <c r="E38" s="162"/>
      <c r="F38" s="162"/>
      <c r="G38" s="162"/>
      <c r="H38" s="162"/>
      <c r="I38" s="162"/>
      <c r="J38" s="162"/>
      <c r="K38" s="162"/>
      <c r="L38" s="162"/>
      <c r="M38" s="162"/>
      <c r="N38" s="162"/>
      <c r="O38" s="162"/>
      <c r="P38" s="162"/>
      <c r="Q38" s="162"/>
      <c r="R38" s="162"/>
      <c r="S38" s="162"/>
      <c r="T38" s="162"/>
      <c r="U38" s="162"/>
      <c r="V38" s="162"/>
      <c r="W38" s="162"/>
      <c r="X38" s="162"/>
      <c r="Y38" s="162"/>
      <c r="Z38" s="162"/>
    </row>
    <row r="39" spans="1:26" ht="12.75" customHeight="1">
      <c r="A39" s="162"/>
      <c r="B39" s="162"/>
      <c r="C39" s="162"/>
      <c r="D39" s="162"/>
      <c r="E39" s="162"/>
      <c r="F39" s="162"/>
      <c r="G39" s="162"/>
      <c r="H39" s="162"/>
      <c r="I39" s="162"/>
      <c r="J39" s="162"/>
      <c r="K39" s="162"/>
      <c r="L39" s="162"/>
      <c r="M39" s="162"/>
      <c r="N39" s="162"/>
      <c r="O39" s="162"/>
      <c r="P39" s="162"/>
      <c r="Q39" s="162"/>
      <c r="R39" s="162"/>
      <c r="S39" s="162"/>
      <c r="T39" s="162"/>
      <c r="U39" s="162"/>
      <c r="V39" s="162"/>
      <c r="W39" s="162"/>
      <c r="X39" s="162"/>
      <c r="Y39" s="162"/>
      <c r="Z39" s="162"/>
    </row>
    <row r="40" spans="1:26" ht="12.75" customHeight="1">
      <c r="A40" s="162"/>
      <c r="B40" s="162"/>
      <c r="C40" s="162"/>
      <c r="D40" s="162"/>
      <c r="E40" s="162"/>
      <c r="F40" s="162"/>
      <c r="G40" s="162"/>
      <c r="H40" s="162"/>
      <c r="I40" s="162"/>
      <c r="J40" s="162"/>
      <c r="K40" s="162"/>
      <c r="L40" s="162"/>
      <c r="M40" s="162"/>
      <c r="N40" s="162"/>
      <c r="O40" s="162"/>
      <c r="P40" s="162"/>
      <c r="Q40" s="162"/>
      <c r="R40" s="162"/>
      <c r="S40" s="162"/>
      <c r="T40" s="162"/>
      <c r="U40" s="162"/>
      <c r="V40" s="162"/>
      <c r="W40" s="162"/>
      <c r="X40" s="162"/>
      <c r="Y40" s="162"/>
      <c r="Z40" s="162"/>
    </row>
    <row r="41" spans="1:26" ht="12.75" customHeight="1">
      <c r="A41" s="162"/>
      <c r="B41" s="162"/>
      <c r="C41" s="162"/>
      <c r="D41" s="162"/>
      <c r="E41" s="162"/>
      <c r="F41" s="162"/>
      <c r="G41" s="162"/>
      <c r="H41" s="162"/>
      <c r="I41" s="162"/>
      <c r="J41" s="162"/>
      <c r="K41" s="162"/>
      <c r="L41" s="162"/>
      <c r="M41" s="162"/>
      <c r="N41" s="162"/>
      <c r="O41" s="162"/>
      <c r="P41" s="162"/>
      <c r="Q41" s="162"/>
      <c r="R41" s="162"/>
      <c r="S41" s="162"/>
      <c r="T41" s="162"/>
      <c r="U41" s="162"/>
      <c r="V41" s="162"/>
      <c r="W41" s="162"/>
      <c r="X41" s="162"/>
      <c r="Y41" s="162"/>
      <c r="Z41" s="162"/>
    </row>
    <row r="42" spans="1:26" ht="12.75" customHeight="1">
      <c r="A42" s="162"/>
      <c r="B42" s="162"/>
      <c r="C42" s="162"/>
      <c r="D42" s="162"/>
      <c r="E42" s="162"/>
      <c r="F42" s="162"/>
      <c r="G42" s="162"/>
      <c r="H42" s="162"/>
      <c r="I42" s="162"/>
      <c r="J42" s="162"/>
      <c r="K42" s="162"/>
      <c r="L42" s="162"/>
      <c r="M42" s="162"/>
      <c r="N42" s="162"/>
      <c r="O42" s="162"/>
      <c r="P42" s="162"/>
      <c r="Q42" s="162"/>
      <c r="R42" s="162"/>
      <c r="S42" s="162"/>
      <c r="T42" s="162"/>
      <c r="U42" s="162"/>
      <c r="V42" s="162"/>
      <c r="W42" s="162"/>
      <c r="X42" s="162"/>
      <c r="Y42" s="162"/>
      <c r="Z42" s="162"/>
    </row>
    <row r="43" spans="1:26" ht="12.75" customHeight="1">
      <c r="A43" s="162"/>
      <c r="B43" s="162"/>
      <c r="C43" s="162"/>
      <c r="D43" s="162"/>
      <c r="E43" s="162"/>
      <c r="F43" s="162"/>
      <c r="G43" s="162"/>
      <c r="H43" s="162"/>
      <c r="I43" s="162"/>
      <c r="J43" s="162"/>
      <c r="K43" s="162"/>
      <c r="L43" s="162"/>
      <c r="M43" s="162"/>
      <c r="N43" s="162"/>
      <c r="O43" s="162"/>
      <c r="P43" s="162"/>
      <c r="Q43" s="162"/>
      <c r="R43" s="162"/>
      <c r="S43" s="162"/>
      <c r="T43" s="162"/>
      <c r="U43" s="162"/>
      <c r="V43" s="162"/>
      <c r="W43" s="162"/>
      <c r="X43" s="162"/>
      <c r="Y43" s="162"/>
      <c r="Z43" s="162"/>
    </row>
    <row r="44" spans="1:26" ht="12.75" customHeight="1">
      <c r="A44" s="162"/>
      <c r="B44" s="162"/>
      <c r="C44" s="162"/>
      <c r="D44" s="162"/>
      <c r="E44" s="162"/>
      <c r="F44" s="162"/>
      <c r="G44" s="162"/>
      <c r="H44" s="162"/>
      <c r="I44" s="162"/>
      <c r="J44" s="162"/>
      <c r="K44" s="162"/>
      <c r="L44" s="162"/>
      <c r="M44" s="162"/>
      <c r="N44" s="162"/>
      <c r="O44" s="162"/>
      <c r="P44" s="162"/>
      <c r="Q44" s="162"/>
      <c r="R44" s="162"/>
      <c r="S44" s="162"/>
      <c r="T44" s="162"/>
      <c r="U44" s="162"/>
      <c r="V44" s="162"/>
      <c r="W44" s="162"/>
      <c r="X44" s="162"/>
      <c r="Y44" s="162"/>
      <c r="Z44" s="162"/>
    </row>
    <row r="45" spans="1:26" ht="12.75" customHeight="1">
      <c r="A45" s="162"/>
      <c r="B45" s="162"/>
      <c r="C45" s="162"/>
      <c r="D45" s="162"/>
      <c r="E45" s="162"/>
      <c r="F45" s="162"/>
      <c r="G45" s="162"/>
      <c r="H45" s="162"/>
      <c r="I45" s="162"/>
      <c r="J45" s="162"/>
      <c r="K45" s="162"/>
      <c r="L45" s="162"/>
      <c r="M45" s="162"/>
      <c r="N45" s="162"/>
      <c r="O45" s="162"/>
      <c r="P45" s="162"/>
      <c r="Q45" s="162"/>
      <c r="R45" s="162"/>
      <c r="S45" s="162"/>
      <c r="T45" s="162"/>
      <c r="U45" s="162"/>
      <c r="V45" s="162"/>
      <c r="W45" s="162"/>
      <c r="X45" s="162"/>
      <c r="Y45" s="162"/>
      <c r="Z45" s="162"/>
    </row>
    <row r="46" spans="1:26" ht="12.75" customHeight="1">
      <c r="A46" s="162"/>
      <c r="B46" s="162"/>
      <c r="C46" s="162"/>
      <c r="D46" s="162"/>
      <c r="E46" s="162"/>
      <c r="F46" s="162"/>
      <c r="G46" s="162"/>
      <c r="H46" s="162"/>
      <c r="I46" s="162"/>
      <c r="J46" s="162"/>
      <c r="K46" s="162"/>
      <c r="L46" s="162"/>
      <c r="M46" s="162"/>
      <c r="N46" s="162"/>
      <c r="O46" s="162"/>
      <c r="P46" s="162"/>
      <c r="Q46" s="162"/>
      <c r="R46" s="162"/>
      <c r="S46" s="162"/>
      <c r="T46" s="162"/>
      <c r="U46" s="162"/>
      <c r="V46" s="162"/>
      <c r="W46" s="162"/>
      <c r="X46" s="162"/>
      <c r="Y46" s="162"/>
      <c r="Z46" s="162"/>
    </row>
    <row r="47" spans="1:26" ht="12.75" customHeight="1">
      <c r="A47" s="162"/>
      <c r="B47" s="162"/>
      <c r="C47" s="162"/>
      <c r="D47" s="162"/>
      <c r="E47" s="162"/>
      <c r="F47" s="162"/>
      <c r="G47" s="162"/>
      <c r="H47" s="162"/>
      <c r="I47" s="162"/>
      <c r="J47" s="162"/>
      <c r="K47" s="162"/>
      <c r="L47" s="162"/>
      <c r="M47" s="162"/>
      <c r="N47" s="162"/>
      <c r="O47" s="162"/>
      <c r="P47" s="162"/>
      <c r="Q47" s="162"/>
      <c r="R47" s="162"/>
      <c r="S47" s="162"/>
      <c r="T47" s="162"/>
      <c r="U47" s="162"/>
      <c r="V47" s="162"/>
      <c r="W47" s="162"/>
      <c r="X47" s="162"/>
      <c r="Y47" s="162"/>
      <c r="Z47" s="162"/>
    </row>
    <row r="48" spans="1:26" ht="12.75" customHeight="1">
      <c r="A48" s="162"/>
      <c r="B48" s="162"/>
      <c r="C48" s="162"/>
      <c r="D48" s="162"/>
      <c r="E48" s="162"/>
      <c r="F48" s="162"/>
      <c r="G48" s="162"/>
      <c r="H48" s="162"/>
      <c r="I48" s="162"/>
      <c r="J48" s="162"/>
      <c r="K48" s="162"/>
      <c r="L48" s="162"/>
      <c r="M48" s="162"/>
      <c r="N48" s="162"/>
      <c r="O48" s="162"/>
      <c r="P48" s="162"/>
      <c r="Q48" s="162"/>
      <c r="R48" s="162"/>
      <c r="S48" s="162"/>
      <c r="T48" s="162"/>
      <c r="U48" s="162"/>
      <c r="V48" s="162"/>
      <c r="W48" s="162"/>
      <c r="X48" s="162"/>
      <c r="Y48" s="162"/>
      <c r="Z48" s="162"/>
    </row>
    <row r="49" spans="1:26" ht="12.75" customHeight="1">
      <c r="A49" s="162"/>
      <c r="B49" s="162"/>
      <c r="C49" s="162"/>
      <c r="D49" s="162"/>
      <c r="E49" s="162"/>
      <c r="F49" s="162"/>
      <c r="G49" s="162"/>
      <c r="H49" s="162"/>
      <c r="I49" s="162"/>
      <c r="J49" s="162"/>
      <c r="K49" s="162"/>
      <c r="L49" s="162"/>
      <c r="M49" s="162"/>
      <c r="N49" s="162"/>
      <c r="O49" s="162"/>
      <c r="P49" s="162"/>
      <c r="Q49" s="162"/>
      <c r="R49" s="162"/>
      <c r="S49" s="162"/>
      <c r="T49" s="162"/>
      <c r="U49" s="162"/>
      <c r="V49" s="162"/>
      <c r="W49" s="162"/>
      <c r="X49" s="162"/>
      <c r="Y49" s="162"/>
      <c r="Z49" s="162"/>
    </row>
    <row r="50" spans="1:26" ht="12.75" customHeight="1">
      <c r="A50" s="162"/>
      <c r="B50" s="162"/>
      <c r="C50" s="162"/>
      <c r="D50" s="162"/>
      <c r="E50" s="162"/>
      <c r="F50" s="162"/>
      <c r="G50" s="162"/>
      <c r="H50" s="162"/>
      <c r="I50" s="162"/>
      <c r="J50" s="162"/>
      <c r="K50" s="162"/>
      <c r="L50" s="162"/>
      <c r="M50" s="162"/>
      <c r="N50" s="162"/>
      <c r="O50" s="162"/>
      <c r="P50" s="162"/>
      <c r="Q50" s="162"/>
      <c r="R50" s="162"/>
      <c r="S50" s="162"/>
      <c r="T50" s="162"/>
      <c r="U50" s="162"/>
      <c r="V50" s="162"/>
      <c r="W50" s="162"/>
      <c r="X50" s="162"/>
      <c r="Y50" s="162"/>
      <c r="Z50" s="162"/>
    </row>
    <row r="51" spans="1:26" ht="12.75" customHeight="1">
      <c r="A51" s="162"/>
      <c r="B51" s="162"/>
      <c r="C51" s="162"/>
      <c r="D51" s="162"/>
      <c r="E51" s="162"/>
      <c r="F51" s="162"/>
      <c r="G51" s="162"/>
      <c r="H51" s="162"/>
      <c r="I51" s="162"/>
      <c r="J51" s="162"/>
      <c r="K51" s="162"/>
      <c r="L51" s="162"/>
      <c r="M51" s="162"/>
      <c r="N51" s="162"/>
      <c r="O51" s="162"/>
      <c r="P51" s="162"/>
      <c r="Q51" s="162"/>
      <c r="R51" s="162"/>
      <c r="S51" s="162"/>
      <c r="T51" s="162"/>
      <c r="U51" s="162"/>
      <c r="V51" s="162"/>
      <c r="W51" s="162"/>
      <c r="X51" s="162"/>
      <c r="Y51" s="162"/>
      <c r="Z51" s="162"/>
    </row>
    <row r="52" spans="1:26" ht="12.75" customHeight="1">
      <c r="A52" s="162"/>
      <c r="B52" s="162"/>
      <c r="C52" s="162"/>
      <c r="D52" s="162"/>
      <c r="E52" s="162"/>
      <c r="F52" s="162"/>
      <c r="G52" s="162"/>
      <c r="H52" s="162"/>
      <c r="I52" s="162"/>
      <c r="J52" s="162"/>
      <c r="K52" s="162"/>
      <c r="L52" s="162"/>
      <c r="M52" s="162"/>
      <c r="N52" s="162"/>
      <c r="O52" s="162"/>
      <c r="P52" s="162"/>
      <c r="Q52" s="162"/>
      <c r="R52" s="162"/>
      <c r="S52" s="162"/>
      <c r="T52" s="162"/>
      <c r="U52" s="162"/>
      <c r="V52" s="162"/>
      <c r="W52" s="162"/>
      <c r="X52" s="162"/>
      <c r="Y52" s="162"/>
      <c r="Z52" s="162"/>
    </row>
    <row r="53" spans="1:26" ht="12.75" customHeight="1">
      <c r="A53" s="162"/>
      <c r="B53" s="162"/>
      <c r="C53" s="162"/>
      <c r="D53" s="162"/>
      <c r="E53" s="162"/>
      <c r="F53" s="162"/>
      <c r="G53" s="162"/>
      <c r="H53" s="162"/>
      <c r="I53" s="162"/>
      <c r="J53" s="162"/>
      <c r="K53" s="162"/>
      <c r="L53" s="162"/>
      <c r="M53" s="162"/>
      <c r="N53" s="162"/>
      <c r="O53" s="162"/>
      <c r="P53" s="162"/>
      <c r="Q53" s="162"/>
      <c r="R53" s="162"/>
      <c r="S53" s="162"/>
      <c r="T53" s="162"/>
      <c r="U53" s="162"/>
      <c r="V53" s="162"/>
      <c r="W53" s="162"/>
      <c r="X53" s="162"/>
      <c r="Y53" s="162"/>
      <c r="Z53" s="162"/>
    </row>
    <row r="54" spans="1:26" ht="12.75" customHeight="1">
      <c r="A54" s="162"/>
      <c r="B54" s="162"/>
      <c r="C54" s="162"/>
      <c r="D54" s="162"/>
      <c r="E54" s="162"/>
      <c r="F54" s="162"/>
      <c r="G54" s="162"/>
      <c r="H54" s="162"/>
      <c r="I54" s="162"/>
      <c r="J54" s="162"/>
      <c r="K54" s="162"/>
      <c r="L54" s="162"/>
      <c r="M54" s="162"/>
      <c r="N54" s="162"/>
      <c r="O54" s="162"/>
      <c r="P54" s="162"/>
      <c r="Q54" s="162"/>
      <c r="R54" s="162"/>
      <c r="S54" s="162"/>
      <c r="T54" s="162"/>
      <c r="U54" s="162"/>
      <c r="V54" s="162"/>
      <c r="W54" s="162"/>
      <c r="X54" s="162"/>
      <c r="Y54" s="162"/>
      <c r="Z54" s="162"/>
    </row>
    <row r="55" spans="1:26" ht="12.75" customHeight="1">
      <c r="A55" s="162"/>
      <c r="B55" s="162"/>
      <c r="C55" s="162"/>
      <c r="D55" s="162"/>
      <c r="E55" s="162"/>
      <c r="F55" s="162"/>
      <c r="G55" s="162"/>
      <c r="H55" s="162"/>
      <c r="I55" s="162"/>
      <c r="J55" s="162"/>
      <c r="K55" s="162"/>
      <c r="L55" s="162"/>
      <c r="M55" s="162"/>
      <c r="N55" s="162"/>
      <c r="O55" s="162"/>
      <c r="P55" s="162"/>
      <c r="Q55" s="162"/>
      <c r="R55" s="162"/>
      <c r="S55" s="162"/>
      <c r="T55" s="162"/>
      <c r="U55" s="162"/>
      <c r="V55" s="162"/>
      <c r="W55" s="162"/>
      <c r="X55" s="162"/>
      <c r="Y55" s="162"/>
      <c r="Z55" s="162"/>
    </row>
    <row r="56" spans="1:26" ht="12.75" customHeight="1">
      <c r="A56" s="162"/>
      <c r="B56" s="162"/>
      <c r="C56" s="162"/>
      <c r="D56" s="162"/>
      <c r="E56" s="162"/>
      <c r="F56" s="162"/>
      <c r="G56" s="162"/>
      <c r="H56" s="162"/>
      <c r="I56" s="162"/>
      <c r="J56" s="162"/>
      <c r="K56" s="162"/>
      <c r="L56" s="162"/>
      <c r="M56" s="162"/>
      <c r="N56" s="162"/>
      <c r="O56" s="162"/>
      <c r="P56" s="162"/>
      <c r="Q56" s="162"/>
      <c r="R56" s="162"/>
      <c r="S56" s="162"/>
      <c r="T56" s="162"/>
      <c r="U56" s="162"/>
      <c r="V56" s="162"/>
      <c r="W56" s="162"/>
      <c r="X56" s="162"/>
      <c r="Y56" s="162"/>
      <c r="Z56" s="162"/>
    </row>
    <row r="57" spans="1:26" ht="12.75" customHeight="1">
      <c r="A57" s="162"/>
      <c r="B57" s="162"/>
      <c r="C57" s="162"/>
      <c r="D57" s="162"/>
      <c r="E57" s="162"/>
      <c r="F57" s="162"/>
      <c r="G57" s="162"/>
      <c r="H57" s="162"/>
      <c r="I57" s="162"/>
      <c r="J57" s="162"/>
      <c r="K57" s="162"/>
      <c r="L57" s="162"/>
      <c r="M57" s="162"/>
      <c r="N57" s="162"/>
      <c r="O57" s="162"/>
      <c r="P57" s="162"/>
      <c r="Q57" s="162"/>
      <c r="R57" s="162"/>
      <c r="S57" s="162"/>
      <c r="T57" s="162"/>
      <c r="U57" s="162"/>
      <c r="V57" s="162"/>
      <c r="W57" s="162"/>
      <c r="X57" s="162"/>
      <c r="Y57" s="162"/>
      <c r="Z57" s="162"/>
    </row>
    <row r="58" spans="1:26" ht="12.75" customHeight="1">
      <c r="A58" s="162"/>
      <c r="B58" s="162"/>
      <c r="C58" s="162"/>
      <c r="D58" s="162"/>
      <c r="E58" s="162"/>
      <c r="F58" s="162"/>
      <c r="G58" s="162"/>
      <c r="H58" s="162"/>
      <c r="I58" s="162"/>
      <c r="J58" s="162"/>
      <c r="K58" s="162"/>
      <c r="L58" s="162"/>
      <c r="M58" s="162"/>
      <c r="N58" s="162"/>
      <c r="O58" s="162"/>
      <c r="P58" s="162"/>
      <c r="Q58" s="162"/>
      <c r="R58" s="162"/>
      <c r="S58" s="162"/>
      <c r="T58" s="162"/>
      <c r="U58" s="162"/>
      <c r="V58" s="162"/>
      <c r="W58" s="162"/>
      <c r="X58" s="162"/>
      <c r="Y58" s="162"/>
      <c r="Z58" s="162"/>
    </row>
    <row r="59" spans="1:26" ht="12.75" customHeight="1">
      <c r="A59" s="162"/>
      <c r="B59" s="162"/>
      <c r="C59" s="162"/>
      <c r="D59" s="162"/>
      <c r="E59" s="162"/>
      <c r="F59" s="162"/>
      <c r="G59" s="162"/>
      <c r="H59" s="162"/>
      <c r="I59" s="162"/>
      <c r="J59" s="162"/>
      <c r="K59" s="162"/>
      <c r="L59" s="162"/>
      <c r="M59" s="162"/>
      <c r="N59" s="162"/>
      <c r="O59" s="162"/>
      <c r="P59" s="162"/>
      <c r="Q59" s="162"/>
      <c r="R59" s="162"/>
      <c r="S59" s="162"/>
      <c r="T59" s="162"/>
      <c r="U59" s="162"/>
      <c r="V59" s="162"/>
      <c r="W59" s="162"/>
      <c r="X59" s="162"/>
      <c r="Y59" s="162"/>
      <c r="Z59" s="162"/>
    </row>
    <row r="60" spans="1:26" ht="12.75" customHeight="1">
      <c r="A60" s="162"/>
      <c r="B60" s="162"/>
      <c r="C60" s="162"/>
      <c r="D60" s="162"/>
      <c r="E60" s="162"/>
      <c r="F60" s="162"/>
      <c r="G60" s="162"/>
      <c r="H60" s="162"/>
      <c r="I60" s="162"/>
      <c r="J60" s="162"/>
      <c r="K60" s="162"/>
      <c r="L60" s="162"/>
      <c r="M60" s="162"/>
      <c r="N60" s="162"/>
      <c r="O60" s="162"/>
      <c r="P60" s="162"/>
      <c r="Q60" s="162"/>
      <c r="R60" s="162"/>
      <c r="S60" s="162"/>
      <c r="T60" s="162"/>
      <c r="U60" s="162"/>
      <c r="V60" s="162"/>
      <c r="W60" s="162"/>
      <c r="X60" s="162"/>
      <c r="Y60" s="162"/>
      <c r="Z60" s="162"/>
    </row>
    <row r="61" spans="1:26" ht="12.75" customHeight="1">
      <c r="A61" s="162"/>
      <c r="B61" s="162"/>
      <c r="C61" s="162"/>
      <c r="D61" s="162"/>
      <c r="E61" s="162"/>
      <c r="F61" s="162"/>
      <c r="G61" s="162"/>
      <c r="H61" s="162"/>
      <c r="I61" s="162"/>
      <c r="J61" s="162"/>
      <c r="K61" s="162"/>
      <c r="L61" s="162"/>
      <c r="M61" s="162"/>
      <c r="N61" s="162"/>
      <c r="O61" s="162"/>
      <c r="P61" s="162"/>
      <c r="Q61" s="162"/>
      <c r="R61" s="162"/>
      <c r="S61" s="162"/>
      <c r="T61" s="162"/>
      <c r="U61" s="162"/>
      <c r="V61" s="162"/>
      <c r="W61" s="162"/>
      <c r="X61" s="162"/>
      <c r="Y61" s="162"/>
      <c r="Z61" s="162"/>
    </row>
    <row r="62" spans="1:26" ht="12.75" customHeight="1">
      <c r="A62" s="162"/>
      <c r="B62" s="162"/>
      <c r="C62" s="162"/>
      <c r="D62" s="162"/>
      <c r="E62" s="162"/>
      <c r="F62" s="162"/>
      <c r="G62" s="162"/>
      <c r="H62" s="162"/>
      <c r="I62" s="162"/>
      <c r="J62" s="162"/>
      <c r="K62" s="162"/>
      <c r="L62" s="162"/>
      <c r="M62" s="162"/>
      <c r="N62" s="162"/>
      <c r="O62" s="162"/>
      <c r="P62" s="162"/>
      <c r="Q62" s="162"/>
      <c r="R62" s="162"/>
      <c r="S62" s="162"/>
      <c r="T62" s="162"/>
      <c r="U62" s="162"/>
      <c r="V62" s="162"/>
      <c r="W62" s="162"/>
      <c r="X62" s="162"/>
      <c r="Y62" s="162"/>
      <c r="Z62" s="162"/>
    </row>
    <row r="63" spans="1:26" ht="12.75" customHeight="1">
      <c r="A63" s="162"/>
      <c r="B63" s="162"/>
      <c r="C63" s="162"/>
      <c r="D63" s="162"/>
      <c r="E63" s="162"/>
      <c r="F63" s="162"/>
      <c r="G63" s="162"/>
      <c r="H63" s="162"/>
      <c r="I63" s="162"/>
      <c r="J63" s="162"/>
      <c r="K63" s="162"/>
      <c r="L63" s="162"/>
      <c r="M63" s="162"/>
      <c r="N63" s="162"/>
      <c r="O63" s="162"/>
      <c r="P63" s="162"/>
      <c r="Q63" s="162"/>
      <c r="R63" s="162"/>
      <c r="S63" s="162"/>
      <c r="T63" s="162"/>
      <c r="U63" s="162"/>
      <c r="V63" s="162"/>
      <c r="W63" s="162"/>
      <c r="X63" s="162"/>
      <c r="Y63" s="162"/>
      <c r="Z63" s="162"/>
    </row>
    <row r="64" spans="1:26" ht="12.75" customHeight="1">
      <c r="A64" s="162"/>
      <c r="B64" s="162"/>
      <c r="C64" s="162"/>
      <c r="D64" s="162"/>
      <c r="E64" s="162"/>
      <c r="F64" s="162"/>
      <c r="G64" s="162"/>
      <c r="H64" s="162"/>
      <c r="I64" s="162"/>
      <c r="J64" s="162"/>
      <c r="K64" s="162"/>
      <c r="L64" s="162"/>
      <c r="M64" s="162"/>
      <c r="N64" s="162"/>
      <c r="O64" s="162"/>
      <c r="P64" s="162"/>
      <c r="Q64" s="162"/>
      <c r="R64" s="162"/>
      <c r="S64" s="162"/>
      <c r="T64" s="162"/>
      <c r="U64" s="162"/>
      <c r="V64" s="162"/>
      <c r="W64" s="162"/>
      <c r="X64" s="162"/>
      <c r="Y64" s="162"/>
      <c r="Z64" s="162"/>
    </row>
    <row r="65" spans="1:26" ht="12.75" customHeight="1">
      <c r="A65" s="162"/>
      <c r="B65" s="162"/>
      <c r="C65" s="162"/>
      <c r="D65" s="162"/>
      <c r="E65" s="162"/>
      <c r="F65" s="162"/>
      <c r="G65" s="162"/>
      <c r="H65" s="162"/>
      <c r="I65" s="162"/>
      <c r="J65" s="162"/>
      <c r="K65" s="162"/>
      <c r="L65" s="162"/>
      <c r="M65" s="162"/>
      <c r="N65" s="162"/>
      <c r="O65" s="162"/>
      <c r="P65" s="162"/>
      <c r="Q65" s="162"/>
      <c r="R65" s="162"/>
      <c r="S65" s="162"/>
      <c r="T65" s="162"/>
      <c r="U65" s="162"/>
      <c r="V65" s="162"/>
      <c r="W65" s="162"/>
      <c r="X65" s="162"/>
      <c r="Y65" s="162"/>
      <c r="Z65" s="162"/>
    </row>
    <row r="66" spans="1:26" ht="12.75" customHeight="1">
      <c r="A66" s="162"/>
      <c r="B66" s="162"/>
      <c r="C66" s="162"/>
      <c r="D66" s="162"/>
      <c r="E66" s="162"/>
      <c r="F66" s="162"/>
      <c r="G66" s="162"/>
      <c r="H66" s="162"/>
      <c r="I66" s="162"/>
      <c r="J66" s="162"/>
      <c r="K66" s="162"/>
      <c r="L66" s="162"/>
      <c r="M66" s="162"/>
      <c r="N66" s="162"/>
      <c r="O66" s="162"/>
      <c r="P66" s="162"/>
      <c r="Q66" s="162"/>
      <c r="R66" s="162"/>
      <c r="S66" s="162"/>
      <c r="T66" s="162"/>
      <c r="U66" s="162"/>
      <c r="V66" s="162"/>
      <c r="W66" s="162"/>
      <c r="X66" s="162"/>
      <c r="Y66" s="162"/>
      <c r="Z66" s="162"/>
    </row>
    <row r="67" spans="1:26" ht="12.75" customHeight="1">
      <c r="A67" s="162"/>
      <c r="B67" s="162"/>
      <c r="C67" s="162"/>
      <c r="D67" s="162"/>
      <c r="E67" s="162"/>
      <c r="F67" s="162"/>
      <c r="G67" s="162"/>
      <c r="H67" s="162"/>
      <c r="I67" s="162"/>
      <c r="J67" s="162"/>
      <c r="K67" s="162"/>
      <c r="L67" s="162"/>
      <c r="M67" s="162"/>
      <c r="N67" s="162"/>
      <c r="O67" s="162"/>
      <c r="P67" s="162"/>
      <c r="Q67" s="162"/>
      <c r="R67" s="162"/>
      <c r="S67" s="162"/>
      <c r="T67" s="162"/>
      <c r="U67" s="162"/>
      <c r="V67" s="162"/>
      <c r="W67" s="162"/>
      <c r="X67" s="162"/>
      <c r="Y67" s="162"/>
      <c r="Z67" s="162"/>
    </row>
    <row r="68" spans="1:26" ht="12.75" customHeight="1">
      <c r="A68" s="162"/>
      <c r="B68" s="162"/>
      <c r="C68" s="162"/>
      <c r="D68" s="162"/>
      <c r="E68" s="162"/>
      <c r="F68" s="162"/>
      <c r="G68" s="162"/>
      <c r="H68" s="162"/>
      <c r="I68" s="162"/>
      <c r="J68" s="162"/>
      <c r="K68" s="162"/>
      <c r="L68" s="162"/>
      <c r="M68" s="162"/>
      <c r="N68" s="162"/>
      <c r="O68" s="162"/>
      <c r="P68" s="162"/>
      <c r="Q68" s="162"/>
      <c r="R68" s="162"/>
      <c r="S68" s="162"/>
      <c r="T68" s="162"/>
      <c r="U68" s="162"/>
      <c r="V68" s="162"/>
      <c r="W68" s="162"/>
      <c r="X68" s="162"/>
      <c r="Y68" s="162"/>
      <c r="Z68" s="162"/>
    </row>
    <row r="69" spans="1:26" ht="12.75" customHeight="1">
      <c r="A69" s="162"/>
      <c r="B69" s="162"/>
      <c r="C69" s="162"/>
      <c r="D69" s="162"/>
      <c r="E69" s="162"/>
      <c r="F69" s="162"/>
      <c r="G69" s="162"/>
      <c r="H69" s="162"/>
      <c r="I69" s="162"/>
      <c r="J69" s="162"/>
      <c r="K69" s="162"/>
      <c r="L69" s="162"/>
      <c r="M69" s="162"/>
      <c r="N69" s="162"/>
      <c r="O69" s="162"/>
      <c r="P69" s="162"/>
      <c r="Q69" s="162"/>
      <c r="R69" s="162"/>
      <c r="S69" s="162"/>
      <c r="T69" s="162"/>
      <c r="U69" s="162"/>
      <c r="V69" s="162"/>
      <c r="W69" s="162"/>
      <c r="X69" s="162"/>
      <c r="Y69" s="162"/>
      <c r="Z69" s="162"/>
    </row>
    <row r="70" spans="1:26" ht="12.75" customHeight="1">
      <c r="A70" s="162"/>
      <c r="B70" s="162"/>
      <c r="C70" s="162"/>
      <c r="D70" s="162"/>
      <c r="E70" s="162"/>
      <c r="F70" s="162"/>
      <c r="G70" s="162"/>
      <c r="H70" s="162"/>
      <c r="I70" s="162"/>
      <c r="J70" s="162"/>
      <c r="K70" s="162"/>
      <c r="L70" s="162"/>
      <c r="M70" s="162"/>
      <c r="N70" s="162"/>
      <c r="O70" s="162"/>
      <c r="P70" s="162"/>
      <c r="Q70" s="162"/>
      <c r="R70" s="162"/>
      <c r="S70" s="162"/>
      <c r="T70" s="162"/>
      <c r="U70" s="162"/>
      <c r="V70" s="162"/>
      <c r="W70" s="162"/>
      <c r="X70" s="162"/>
      <c r="Y70" s="162"/>
      <c r="Z70" s="162"/>
    </row>
    <row r="71" spans="1:26" ht="12.75" customHeight="1">
      <c r="A71" s="162"/>
      <c r="B71" s="162"/>
      <c r="C71" s="162"/>
      <c r="D71" s="162"/>
      <c r="E71" s="162"/>
      <c r="F71" s="162"/>
      <c r="G71" s="162"/>
      <c r="H71" s="162"/>
      <c r="I71" s="162"/>
      <c r="J71" s="162"/>
      <c r="K71" s="162"/>
      <c r="L71" s="162"/>
      <c r="M71" s="162"/>
      <c r="N71" s="162"/>
      <c r="O71" s="162"/>
      <c r="P71" s="162"/>
      <c r="Q71" s="162"/>
      <c r="R71" s="162"/>
      <c r="S71" s="162"/>
      <c r="T71" s="162"/>
      <c r="U71" s="162"/>
      <c r="V71" s="162"/>
      <c r="W71" s="162"/>
      <c r="X71" s="162"/>
      <c r="Y71" s="162"/>
      <c r="Z71" s="162"/>
    </row>
    <row r="72" spans="1:26" ht="12.75" customHeight="1">
      <c r="A72" s="162"/>
      <c r="B72" s="162"/>
      <c r="C72" s="162"/>
      <c r="D72" s="162"/>
      <c r="E72" s="162"/>
      <c r="F72" s="162"/>
      <c r="G72" s="162"/>
      <c r="H72" s="162"/>
      <c r="I72" s="162"/>
      <c r="J72" s="162"/>
      <c r="K72" s="162"/>
      <c r="L72" s="162"/>
      <c r="M72" s="162"/>
      <c r="N72" s="162"/>
      <c r="O72" s="162"/>
      <c r="P72" s="162"/>
      <c r="Q72" s="162"/>
      <c r="R72" s="162"/>
      <c r="S72" s="162"/>
      <c r="T72" s="162"/>
      <c r="U72" s="162"/>
      <c r="V72" s="162"/>
      <c r="W72" s="162"/>
      <c r="X72" s="162"/>
      <c r="Y72" s="162"/>
      <c r="Z72" s="162"/>
    </row>
    <row r="73" spans="1:26" ht="12.75" customHeight="1">
      <c r="A73" s="162"/>
      <c r="B73" s="162"/>
      <c r="C73" s="162"/>
      <c r="D73" s="162"/>
      <c r="E73" s="162"/>
      <c r="F73" s="162"/>
      <c r="G73" s="162"/>
      <c r="H73" s="162"/>
      <c r="I73" s="162"/>
      <c r="J73" s="162"/>
      <c r="K73" s="162"/>
      <c r="L73" s="162"/>
      <c r="M73" s="162"/>
      <c r="N73" s="162"/>
      <c r="O73" s="162"/>
      <c r="P73" s="162"/>
      <c r="Q73" s="162"/>
      <c r="R73" s="162"/>
      <c r="S73" s="162"/>
      <c r="T73" s="162"/>
      <c r="U73" s="162"/>
      <c r="V73" s="162"/>
      <c r="W73" s="162"/>
      <c r="X73" s="162"/>
      <c r="Y73" s="162"/>
      <c r="Z73" s="162"/>
    </row>
    <row r="74" spans="1:26" ht="12.75" customHeight="1">
      <c r="A74" s="162"/>
      <c r="B74" s="162"/>
      <c r="C74" s="162"/>
      <c r="D74" s="162"/>
      <c r="E74" s="162"/>
      <c r="F74" s="162"/>
      <c r="G74" s="162"/>
      <c r="H74" s="162"/>
      <c r="I74" s="162"/>
      <c r="J74" s="162"/>
      <c r="K74" s="162"/>
      <c r="L74" s="162"/>
      <c r="M74" s="162"/>
      <c r="N74" s="162"/>
      <c r="O74" s="162"/>
      <c r="P74" s="162"/>
      <c r="Q74" s="162"/>
      <c r="R74" s="162"/>
      <c r="S74" s="162"/>
      <c r="T74" s="162"/>
      <c r="U74" s="162"/>
      <c r="V74" s="162"/>
      <c r="W74" s="162"/>
      <c r="X74" s="162"/>
      <c r="Y74" s="162"/>
      <c r="Z74" s="162"/>
    </row>
    <row r="75" spans="1:26" ht="12.75" customHeight="1">
      <c r="A75" s="162"/>
      <c r="B75" s="162"/>
      <c r="C75" s="162"/>
      <c r="D75" s="162"/>
      <c r="E75" s="162"/>
      <c r="F75" s="162"/>
      <c r="G75" s="162"/>
      <c r="H75" s="162"/>
      <c r="I75" s="162"/>
      <c r="J75" s="162"/>
      <c r="K75" s="162"/>
      <c r="L75" s="162"/>
      <c r="M75" s="162"/>
      <c r="N75" s="162"/>
      <c r="O75" s="162"/>
      <c r="P75" s="162"/>
      <c r="Q75" s="162"/>
      <c r="R75" s="162"/>
      <c r="S75" s="162"/>
      <c r="T75" s="162"/>
      <c r="U75" s="162"/>
      <c r="V75" s="162"/>
      <c r="W75" s="162"/>
      <c r="X75" s="162"/>
      <c r="Y75" s="162"/>
      <c r="Z75" s="162"/>
    </row>
    <row r="76" spans="1:26" ht="12.75" customHeight="1">
      <c r="A76" s="162"/>
      <c r="B76" s="162"/>
      <c r="C76" s="162"/>
      <c r="D76" s="162"/>
      <c r="E76" s="162"/>
      <c r="F76" s="162"/>
      <c r="G76" s="162"/>
      <c r="H76" s="162"/>
      <c r="I76" s="162"/>
      <c r="J76" s="162"/>
      <c r="K76" s="162"/>
      <c r="L76" s="162"/>
      <c r="M76" s="162"/>
      <c r="N76" s="162"/>
      <c r="O76" s="162"/>
      <c r="P76" s="162"/>
      <c r="Q76" s="162"/>
      <c r="R76" s="162"/>
      <c r="S76" s="162"/>
      <c r="T76" s="162"/>
      <c r="U76" s="162"/>
      <c r="V76" s="162"/>
      <c r="W76" s="162"/>
      <c r="X76" s="162"/>
      <c r="Y76" s="162"/>
      <c r="Z76" s="162"/>
    </row>
    <row r="77" spans="1:26" ht="12.75" customHeight="1">
      <c r="A77" s="162"/>
      <c r="B77" s="162"/>
      <c r="C77" s="162"/>
      <c r="D77" s="162"/>
      <c r="E77" s="162"/>
      <c r="F77" s="162"/>
      <c r="G77" s="162"/>
      <c r="H77" s="162"/>
      <c r="I77" s="162"/>
      <c r="J77" s="162"/>
      <c r="K77" s="162"/>
      <c r="L77" s="162"/>
      <c r="M77" s="162"/>
      <c r="N77" s="162"/>
      <c r="O77" s="162"/>
      <c r="P77" s="162"/>
      <c r="Q77" s="162"/>
      <c r="R77" s="162"/>
      <c r="S77" s="162"/>
      <c r="T77" s="162"/>
      <c r="U77" s="162"/>
      <c r="V77" s="162"/>
      <c r="W77" s="162"/>
      <c r="X77" s="162"/>
      <c r="Y77" s="162"/>
      <c r="Z77" s="162"/>
    </row>
    <row r="78" spans="1:26" ht="12.75" customHeight="1">
      <c r="A78" s="162"/>
      <c r="B78" s="162"/>
      <c r="C78" s="162"/>
      <c r="D78" s="162"/>
      <c r="E78" s="162"/>
      <c r="F78" s="162"/>
      <c r="G78" s="162"/>
      <c r="H78" s="162"/>
      <c r="I78" s="162"/>
      <c r="J78" s="162"/>
      <c r="K78" s="162"/>
      <c r="L78" s="162"/>
      <c r="M78" s="162"/>
      <c r="N78" s="162"/>
      <c r="O78" s="162"/>
      <c r="P78" s="162"/>
      <c r="Q78" s="162"/>
      <c r="R78" s="162"/>
      <c r="S78" s="162"/>
      <c r="T78" s="162"/>
      <c r="U78" s="162"/>
      <c r="V78" s="162"/>
      <c r="W78" s="162"/>
      <c r="X78" s="162"/>
      <c r="Y78" s="162"/>
      <c r="Z78" s="162"/>
    </row>
    <row r="79" spans="1:26" ht="12.75" customHeight="1">
      <c r="A79" s="162"/>
      <c r="B79" s="162"/>
      <c r="C79" s="162"/>
      <c r="D79" s="162"/>
      <c r="E79" s="162"/>
      <c r="F79" s="162"/>
      <c r="G79" s="162"/>
      <c r="H79" s="162"/>
      <c r="I79" s="162"/>
      <c r="J79" s="162"/>
      <c r="K79" s="162"/>
      <c r="L79" s="162"/>
      <c r="M79" s="162"/>
      <c r="N79" s="162"/>
      <c r="O79" s="162"/>
      <c r="P79" s="162"/>
      <c r="Q79" s="162"/>
      <c r="R79" s="162"/>
      <c r="S79" s="162"/>
      <c r="T79" s="162"/>
      <c r="U79" s="162"/>
      <c r="V79" s="162"/>
      <c r="W79" s="162"/>
      <c r="X79" s="162"/>
      <c r="Y79" s="162"/>
      <c r="Z79" s="162"/>
    </row>
    <row r="80" spans="1:26" ht="12.75" customHeight="1">
      <c r="A80" s="162"/>
      <c r="B80" s="162"/>
      <c r="C80" s="162"/>
      <c r="D80" s="162"/>
      <c r="E80" s="162"/>
      <c r="F80" s="162"/>
      <c r="G80" s="162"/>
      <c r="H80" s="162"/>
      <c r="I80" s="162"/>
      <c r="J80" s="162"/>
      <c r="K80" s="162"/>
      <c r="L80" s="162"/>
      <c r="M80" s="162"/>
      <c r="N80" s="162"/>
      <c r="O80" s="162"/>
      <c r="P80" s="162"/>
      <c r="Q80" s="162"/>
      <c r="R80" s="162"/>
      <c r="S80" s="162"/>
      <c r="T80" s="162"/>
      <c r="U80" s="162"/>
      <c r="V80" s="162"/>
      <c r="W80" s="162"/>
      <c r="X80" s="162"/>
      <c r="Y80" s="162"/>
      <c r="Z80" s="162"/>
    </row>
    <row r="81" spans="1:26" ht="12.75" customHeight="1">
      <c r="A81" s="162"/>
      <c r="B81" s="162"/>
      <c r="C81" s="162"/>
      <c r="D81" s="162"/>
      <c r="E81" s="162"/>
      <c r="F81" s="162"/>
      <c r="G81" s="162"/>
      <c r="H81" s="162"/>
      <c r="I81" s="162"/>
      <c r="J81" s="162"/>
      <c r="K81" s="162"/>
      <c r="L81" s="162"/>
      <c r="M81" s="162"/>
      <c r="N81" s="162"/>
      <c r="O81" s="162"/>
      <c r="P81" s="162"/>
      <c r="Q81" s="162"/>
      <c r="R81" s="162"/>
      <c r="S81" s="162"/>
      <c r="T81" s="162"/>
      <c r="U81" s="162"/>
      <c r="V81" s="162"/>
      <c r="W81" s="162"/>
      <c r="X81" s="162"/>
      <c r="Y81" s="162"/>
      <c r="Z81" s="162"/>
    </row>
    <row r="82" spans="1:26" ht="12.75" customHeight="1">
      <c r="A82" s="162"/>
      <c r="B82" s="162"/>
      <c r="C82" s="162"/>
      <c r="D82" s="162"/>
      <c r="E82" s="162"/>
      <c r="F82" s="162"/>
      <c r="G82" s="162"/>
      <c r="H82" s="162"/>
      <c r="I82" s="162"/>
      <c r="J82" s="162"/>
      <c r="K82" s="162"/>
      <c r="L82" s="162"/>
      <c r="M82" s="162"/>
      <c r="N82" s="162"/>
      <c r="O82" s="162"/>
      <c r="P82" s="162"/>
      <c r="Q82" s="162"/>
      <c r="R82" s="162"/>
      <c r="S82" s="162"/>
      <c r="T82" s="162"/>
      <c r="U82" s="162"/>
      <c r="V82" s="162"/>
      <c r="W82" s="162"/>
      <c r="X82" s="162"/>
      <c r="Y82" s="162"/>
      <c r="Z82" s="162"/>
    </row>
    <row r="83" spans="1:26" ht="12.75" customHeight="1">
      <c r="A83" s="162"/>
      <c r="B83" s="162"/>
      <c r="C83" s="162"/>
      <c r="D83" s="162"/>
      <c r="E83" s="162"/>
      <c r="F83" s="162"/>
      <c r="G83" s="162"/>
      <c r="H83" s="162"/>
      <c r="I83" s="162"/>
      <c r="J83" s="162"/>
      <c r="K83" s="162"/>
      <c r="L83" s="162"/>
      <c r="M83" s="162"/>
      <c r="N83" s="162"/>
      <c r="O83" s="162"/>
      <c r="P83" s="162"/>
      <c r="Q83" s="162"/>
      <c r="R83" s="162"/>
      <c r="S83" s="162"/>
      <c r="T83" s="162"/>
      <c r="U83" s="162"/>
      <c r="V83" s="162"/>
      <c r="W83" s="162"/>
      <c r="X83" s="162"/>
      <c r="Y83" s="162"/>
      <c r="Z83" s="162"/>
    </row>
    <row r="84" spans="1:26" ht="12.75" customHeight="1">
      <c r="A84" s="162"/>
      <c r="B84" s="162"/>
      <c r="C84" s="162"/>
      <c r="D84" s="162"/>
      <c r="E84" s="162"/>
      <c r="F84" s="162"/>
      <c r="G84" s="162"/>
      <c r="H84" s="162"/>
      <c r="I84" s="162"/>
      <c r="J84" s="162"/>
      <c r="K84" s="162"/>
      <c r="L84" s="162"/>
      <c r="M84" s="162"/>
      <c r="N84" s="162"/>
      <c r="O84" s="162"/>
      <c r="P84" s="162"/>
      <c r="Q84" s="162"/>
      <c r="R84" s="162"/>
      <c r="S84" s="162"/>
      <c r="T84" s="162"/>
      <c r="U84" s="162"/>
      <c r="V84" s="162"/>
      <c r="W84" s="162"/>
      <c r="X84" s="162"/>
      <c r="Y84" s="162"/>
      <c r="Z84" s="162"/>
    </row>
    <row r="85" spans="1:26" ht="12.75" customHeight="1">
      <c r="A85" s="162"/>
      <c r="B85" s="162"/>
      <c r="C85" s="162"/>
      <c r="D85" s="162"/>
      <c r="E85" s="162"/>
      <c r="F85" s="162"/>
      <c r="G85" s="162"/>
      <c r="H85" s="162"/>
      <c r="I85" s="162"/>
      <c r="J85" s="162"/>
      <c r="K85" s="162"/>
      <c r="L85" s="162"/>
      <c r="M85" s="162"/>
      <c r="N85" s="162"/>
      <c r="O85" s="162"/>
      <c r="P85" s="162"/>
      <c r="Q85" s="162"/>
      <c r="R85" s="162"/>
      <c r="S85" s="162"/>
      <c r="T85" s="162"/>
      <c r="U85" s="162"/>
      <c r="V85" s="162"/>
      <c r="W85" s="162"/>
      <c r="X85" s="162"/>
      <c r="Y85" s="162"/>
      <c r="Z85" s="162"/>
    </row>
    <row r="86" spans="1:26" ht="12.75" customHeight="1">
      <c r="A86" s="162"/>
      <c r="B86" s="162"/>
      <c r="C86" s="162"/>
      <c r="D86" s="162"/>
      <c r="E86" s="162"/>
      <c r="F86" s="162"/>
      <c r="G86" s="162"/>
      <c r="H86" s="162"/>
      <c r="I86" s="162"/>
      <c r="J86" s="162"/>
      <c r="K86" s="162"/>
      <c r="L86" s="162"/>
      <c r="M86" s="162"/>
      <c r="N86" s="162"/>
      <c r="O86" s="162"/>
      <c r="P86" s="162"/>
      <c r="Q86" s="162"/>
      <c r="R86" s="162"/>
      <c r="S86" s="162"/>
      <c r="T86" s="162"/>
      <c r="U86" s="162"/>
      <c r="V86" s="162"/>
      <c r="W86" s="162"/>
      <c r="X86" s="162"/>
      <c r="Y86" s="162"/>
      <c r="Z86" s="162"/>
    </row>
    <row r="87" spans="1:26" ht="12.75" customHeight="1">
      <c r="A87" s="162"/>
      <c r="B87" s="162"/>
      <c r="C87" s="162"/>
      <c r="D87" s="162"/>
      <c r="E87" s="162"/>
      <c r="F87" s="162"/>
      <c r="G87" s="162"/>
      <c r="H87" s="162"/>
      <c r="I87" s="162"/>
      <c r="J87" s="162"/>
      <c r="K87" s="162"/>
      <c r="L87" s="162"/>
      <c r="M87" s="162"/>
      <c r="N87" s="162"/>
      <c r="O87" s="162"/>
      <c r="P87" s="162"/>
      <c r="Q87" s="162"/>
      <c r="R87" s="162"/>
      <c r="S87" s="162"/>
      <c r="T87" s="162"/>
      <c r="U87" s="162"/>
      <c r="V87" s="162"/>
      <c r="W87" s="162"/>
      <c r="X87" s="162"/>
      <c r="Y87" s="162"/>
      <c r="Z87" s="162"/>
    </row>
    <row r="88" spans="1:26" ht="12.75" customHeight="1">
      <c r="A88" s="162"/>
      <c r="B88" s="162"/>
      <c r="C88" s="162"/>
      <c r="D88" s="162"/>
      <c r="E88" s="162"/>
      <c r="F88" s="162"/>
      <c r="G88" s="162"/>
      <c r="H88" s="162"/>
      <c r="I88" s="162"/>
      <c r="J88" s="162"/>
      <c r="K88" s="162"/>
      <c r="L88" s="162"/>
      <c r="M88" s="162"/>
      <c r="N88" s="162"/>
      <c r="O88" s="162"/>
      <c r="P88" s="162"/>
      <c r="Q88" s="162"/>
      <c r="R88" s="162"/>
      <c r="S88" s="162"/>
      <c r="T88" s="162"/>
      <c r="U88" s="162"/>
      <c r="V88" s="162"/>
      <c r="W88" s="162"/>
      <c r="X88" s="162"/>
      <c r="Y88" s="162"/>
      <c r="Z88" s="162"/>
    </row>
    <row r="89" spans="1:26" ht="12.75" customHeight="1">
      <c r="A89" s="162"/>
      <c r="B89" s="162"/>
      <c r="C89" s="162"/>
      <c r="D89" s="162"/>
      <c r="E89" s="162"/>
      <c r="F89" s="162"/>
      <c r="G89" s="162"/>
      <c r="H89" s="162"/>
      <c r="I89" s="162"/>
      <c r="J89" s="162"/>
      <c r="K89" s="162"/>
      <c r="L89" s="162"/>
      <c r="M89" s="162"/>
      <c r="N89" s="162"/>
      <c r="O89" s="162"/>
      <c r="P89" s="162"/>
      <c r="Q89" s="162"/>
      <c r="R89" s="162"/>
      <c r="S89" s="162"/>
      <c r="T89" s="162"/>
      <c r="U89" s="162"/>
      <c r="V89" s="162"/>
      <c r="W89" s="162"/>
      <c r="X89" s="162"/>
      <c r="Y89" s="162"/>
      <c r="Z89" s="162"/>
    </row>
    <row r="90" spans="1:26" ht="12.75" customHeight="1">
      <c r="A90" s="162"/>
      <c r="B90" s="162"/>
      <c r="C90" s="162"/>
      <c r="D90" s="162"/>
      <c r="E90" s="162"/>
      <c r="F90" s="162"/>
      <c r="G90" s="162"/>
      <c r="H90" s="162"/>
      <c r="I90" s="162"/>
      <c r="J90" s="162"/>
      <c r="K90" s="162"/>
      <c r="L90" s="162"/>
      <c r="M90" s="162"/>
      <c r="N90" s="162"/>
      <c r="O90" s="162"/>
      <c r="P90" s="162"/>
      <c r="Q90" s="162"/>
      <c r="R90" s="162"/>
      <c r="S90" s="162"/>
      <c r="T90" s="162"/>
      <c r="U90" s="162"/>
      <c r="V90" s="162"/>
      <c r="W90" s="162"/>
      <c r="X90" s="162"/>
      <c r="Y90" s="162"/>
      <c r="Z90" s="162"/>
    </row>
    <row r="91" spans="1:26" ht="12.75" customHeight="1">
      <c r="A91" s="162"/>
      <c r="B91" s="162"/>
      <c r="C91" s="162"/>
      <c r="D91" s="162"/>
      <c r="E91" s="162"/>
      <c r="F91" s="162"/>
      <c r="G91" s="162"/>
      <c r="H91" s="162"/>
      <c r="I91" s="162"/>
      <c r="J91" s="162"/>
      <c r="K91" s="162"/>
      <c r="L91" s="162"/>
      <c r="M91" s="162"/>
      <c r="N91" s="162"/>
      <c r="O91" s="162"/>
      <c r="P91" s="162"/>
      <c r="Q91" s="162"/>
      <c r="R91" s="162"/>
      <c r="S91" s="162"/>
      <c r="T91" s="162"/>
      <c r="U91" s="162"/>
      <c r="V91" s="162"/>
      <c r="W91" s="162"/>
      <c r="X91" s="162"/>
      <c r="Y91" s="162"/>
      <c r="Z91" s="162"/>
    </row>
    <row r="92" spans="1:26" ht="12.75" customHeight="1">
      <c r="A92" s="162"/>
      <c r="B92" s="162"/>
      <c r="C92" s="162"/>
      <c r="D92" s="162"/>
      <c r="E92" s="162"/>
      <c r="F92" s="162"/>
      <c r="G92" s="162"/>
      <c r="H92" s="162"/>
      <c r="I92" s="162"/>
      <c r="J92" s="162"/>
      <c r="K92" s="162"/>
      <c r="L92" s="162"/>
      <c r="M92" s="162"/>
      <c r="N92" s="162"/>
      <c r="O92" s="162"/>
      <c r="P92" s="162"/>
      <c r="Q92" s="162"/>
      <c r="R92" s="162"/>
      <c r="S92" s="162"/>
      <c r="T92" s="162"/>
      <c r="U92" s="162"/>
      <c r="V92" s="162"/>
      <c r="W92" s="162"/>
      <c r="X92" s="162"/>
      <c r="Y92" s="162"/>
      <c r="Z92" s="162"/>
    </row>
    <row r="93" spans="1:26" ht="12.75" customHeight="1">
      <c r="A93" s="162"/>
      <c r="B93" s="162"/>
      <c r="C93" s="162"/>
      <c r="D93" s="162"/>
      <c r="E93" s="162"/>
      <c r="F93" s="162"/>
      <c r="G93" s="162"/>
      <c r="H93" s="162"/>
      <c r="I93" s="162"/>
      <c r="J93" s="162"/>
      <c r="K93" s="162"/>
      <c r="L93" s="162"/>
      <c r="M93" s="162"/>
      <c r="N93" s="162"/>
      <c r="O93" s="162"/>
      <c r="P93" s="162"/>
      <c r="Q93" s="162"/>
      <c r="R93" s="162"/>
      <c r="S93" s="162"/>
      <c r="T93" s="162"/>
      <c r="U93" s="162"/>
      <c r="V93" s="162"/>
      <c r="W93" s="162"/>
      <c r="X93" s="162"/>
      <c r="Y93" s="162"/>
      <c r="Z93" s="162"/>
    </row>
    <row r="94" spans="1:26" ht="12.75" customHeight="1">
      <c r="A94" s="162"/>
      <c r="B94" s="162"/>
      <c r="C94" s="162"/>
      <c r="D94" s="162"/>
      <c r="E94" s="162"/>
      <c r="F94" s="162"/>
      <c r="G94" s="162"/>
      <c r="H94" s="162"/>
      <c r="I94" s="162"/>
      <c r="J94" s="162"/>
      <c r="K94" s="162"/>
      <c r="L94" s="162"/>
      <c r="M94" s="162"/>
      <c r="N94" s="162"/>
      <c r="O94" s="162"/>
      <c r="P94" s="162"/>
      <c r="Q94" s="162"/>
      <c r="R94" s="162"/>
      <c r="S94" s="162"/>
      <c r="T94" s="162"/>
      <c r="U94" s="162"/>
      <c r="V94" s="162"/>
      <c r="W94" s="162"/>
      <c r="X94" s="162"/>
      <c r="Y94" s="162"/>
      <c r="Z94" s="162"/>
    </row>
    <row r="95" spans="1:26" ht="12.75" customHeight="1">
      <c r="A95" s="162"/>
      <c r="B95" s="162"/>
      <c r="C95" s="162"/>
      <c r="D95" s="162"/>
      <c r="E95" s="162"/>
      <c r="F95" s="162"/>
      <c r="G95" s="162"/>
      <c r="H95" s="162"/>
      <c r="I95" s="162"/>
      <c r="J95" s="162"/>
      <c r="K95" s="162"/>
      <c r="L95" s="162"/>
      <c r="M95" s="162"/>
      <c r="N95" s="162"/>
      <c r="O95" s="162"/>
      <c r="P95" s="162"/>
      <c r="Q95" s="162"/>
      <c r="R95" s="162"/>
      <c r="S95" s="162"/>
      <c r="T95" s="162"/>
      <c r="U95" s="162"/>
      <c r="V95" s="162"/>
      <c r="W95" s="162"/>
      <c r="X95" s="162"/>
      <c r="Y95" s="162"/>
      <c r="Z95" s="162"/>
    </row>
    <row r="96" spans="1:26" ht="12.75" customHeight="1">
      <c r="A96" s="162"/>
      <c r="B96" s="162"/>
      <c r="C96" s="162"/>
      <c r="D96" s="162"/>
      <c r="E96" s="162"/>
      <c r="F96" s="162"/>
      <c r="G96" s="162"/>
      <c r="H96" s="162"/>
      <c r="I96" s="162"/>
      <c r="J96" s="162"/>
      <c r="K96" s="162"/>
      <c r="L96" s="162"/>
      <c r="M96" s="162"/>
      <c r="N96" s="162"/>
      <c r="O96" s="162"/>
      <c r="P96" s="162"/>
      <c r="Q96" s="162"/>
      <c r="R96" s="162"/>
      <c r="S96" s="162"/>
      <c r="T96" s="162"/>
      <c r="U96" s="162"/>
      <c r="V96" s="162"/>
      <c r="W96" s="162"/>
      <c r="X96" s="162"/>
      <c r="Y96" s="162"/>
      <c r="Z96" s="162"/>
    </row>
    <row r="97" spans="1:26" ht="12.75" customHeight="1">
      <c r="A97" s="162"/>
      <c r="B97" s="162"/>
      <c r="C97" s="162"/>
      <c r="D97" s="162"/>
      <c r="E97" s="162"/>
      <c r="F97" s="162"/>
      <c r="G97" s="162"/>
      <c r="H97" s="162"/>
      <c r="I97" s="162"/>
      <c r="J97" s="162"/>
      <c r="K97" s="162"/>
      <c r="L97" s="162"/>
      <c r="M97" s="162"/>
      <c r="N97" s="162"/>
      <c r="O97" s="162"/>
      <c r="P97" s="162"/>
      <c r="Q97" s="162"/>
      <c r="R97" s="162"/>
      <c r="S97" s="162"/>
      <c r="T97" s="162"/>
      <c r="U97" s="162"/>
      <c r="V97" s="162"/>
      <c r="W97" s="162"/>
      <c r="X97" s="162"/>
      <c r="Y97" s="162"/>
      <c r="Z97" s="162"/>
    </row>
    <row r="98" spans="1:26" ht="12.75" customHeight="1">
      <c r="A98" s="162"/>
      <c r="B98" s="162"/>
      <c r="C98" s="162"/>
      <c r="D98" s="162"/>
      <c r="E98" s="162"/>
      <c r="F98" s="162"/>
      <c r="G98" s="162"/>
      <c r="H98" s="162"/>
      <c r="I98" s="162"/>
      <c r="J98" s="162"/>
      <c r="K98" s="162"/>
      <c r="L98" s="162"/>
      <c r="M98" s="162"/>
      <c r="N98" s="162"/>
      <c r="O98" s="162"/>
      <c r="P98" s="162"/>
      <c r="Q98" s="162"/>
      <c r="R98" s="162"/>
      <c r="S98" s="162"/>
      <c r="T98" s="162"/>
      <c r="U98" s="162"/>
      <c r="V98" s="162"/>
      <c r="W98" s="162"/>
      <c r="X98" s="162"/>
      <c r="Y98" s="162"/>
      <c r="Z98" s="162"/>
    </row>
    <row r="99" spans="1:26" ht="12.75" customHeight="1">
      <c r="A99" s="162"/>
      <c r="B99" s="162"/>
      <c r="C99" s="162"/>
      <c r="D99" s="162"/>
      <c r="E99" s="162"/>
      <c r="F99" s="162"/>
      <c r="G99" s="162"/>
      <c r="H99" s="162"/>
      <c r="I99" s="162"/>
      <c r="J99" s="162"/>
      <c r="K99" s="162"/>
      <c r="L99" s="162"/>
      <c r="M99" s="162"/>
      <c r="N99" s="162"/>
      <c r="O99" s="162"/>
      <c r="P99" s="162"/>
      <c r="Q99" s="162"/>
      <c r="R99" s="162"/>
      <c r="S99" s="162"/>
      <c r="T99" s="162"/>
      <c r="U99" s="162"/>
      <c r="V99" s="162"/>
      <c r="W99" s="162"/>
      <c r="X99" s="162"/>
      <c r="Y99" s="162"/>
      <c r="Z99" s="162"/>
    </row>
    <row r="100" spans="1:26" ht="12.75" customHeight="1">
      <c r="A100" s="162"/>
      <c r="B100" s="162"/>
      <c r="C100" s="162"/>
      <c r="D100" s="162"/>
      <c r="E100" s="162"/>
      <c r="F100" s="162"/>
      <c r="G100" s="162"/>
      <c r="H100" s="162"/>
      <c r="I100" s="162"/>
      <c r="J100" s="162"/>
      <c r="K100" s="162"/>
      <c r="L100" s="162"/>
      <c r="M100" s="162"/>
      <c r="N100" s="162"/>
      <c r="O100" s="162"/>
      <c r="P100" s="162"/>
      <c r="Q100" s="162"/>
      <c r="R100" s="162"/>
      <c r="S100" s="162"/>
      <c r="T100" s="162"/>
      <c r="U100" s="162"/>
      <c r="V100" s="162"/>
      <c r="W100" s="162"/>
      <c r="X100" s="162"/>
      <c r="Y100" s="162"/>
      <c r="Z100" s="162"/>
    </row>
    <row r="101" spans="1:26" ht="12.75" customHeight="1">
      <c r="A101" s="162"/>
      <c r="B101" s="162"/>
      <c r="C101" s="162"/>
      <c r="D101" s="162"/>
      <c r="E101" s="162"/>
      <c r="F101" s="162"/>
      <c r="G101" s="162"/>
      <c r="H101" s="162"/>
      <c r="I101" s="162"/>
      <c r="J101" s="162"/>
      <c r="K101" s="162"/>
      <c r="L101" s="162"/>
      <c r="M101" s="162"/>
      <c r="N101" s="162"/>
      <c r="O101" s="162"/>
      <c r="P101" s="162"/>
      <c r="Q101" s="162"/>
      <c r="R101" s="162"/>
      <c r="S101" s="162"/>
      <c r="T101" s="162"/>
      <c r="U101" s="162"/>
      <c r="V101" s="162"/>
      <c r="W101" s="162"/>
      <c r="X101" s="162"/>
      <c r="Y101" s="162"/>
      <c r="Z101" s="162"/>
    </row>
    <row r="102" spans="1:26" ht="12.75" customHeight="1">
      <c r="A102" s="162"/>
      <c r="B102" s="162"/>
      <c r="C102" s="162"/>
      <c r="D102" s="162"/>
      <c r="E102" s="162"/>
      <c r="F102" s="162"/>
      <c r="G102" s="162"/>
      <c r="H102" s="162"/>
      <c r="I102" s="162"/>
      <c r="J102" s="162"/>
      <c r="K102" s="162"/>
      <c r="L102" s="162"/>
      <c r="M102" s="162"/>
      <c r="N102" s="162"/>
      <c r="O102" s="162"/>
      <c r="P102" s="162"/>
      <c r="Q102" s="162"/>
      <c r="R102" s="162"/>
      <c r="S102" s="162"/>
      <c r="T102" s="162"/>
      <c r="U102" s="162"/>
      <c r="V102" s="162"/>
      <c r="W102" s="162"/>
      <c r="X102" s="162"/>
      <c r="Y102" s="162"/>
      <c r="Z102" s="162"/>
    </row>
    <row r="103" spans="1:26" ht="12.75" customHeight="1">
      <c r="A103" s="162"/>
      <c r="B103" s="162"/>
      <c r="C103" s="162"/>
      <c r="D103" s="162"/>
      <c r="E103" s="162"/>
      <c r="F103" s="162"/>
      <c r="G103" s="162"/>
      <c r="H103" s="162"/>
      <c r="I103" s="162"/>
      <c r="J103" s="162"/>
      <c r="K103" s="162"/>
      <c r="L103" s="162"/>
      <c r="M103" s="162"/>
      <c r="N103" s="162"/>
      <c r="O103" s="162"/>
      <c r="P103" s="162"/>
      <c r="Q103" s="162"/>
      <c r="R103" s="162"/>
      <c r="S103" s="162"/>
      <c r="T103" s="162"/>
      <c r="U103" s="162"/>
      <c r="V103" s="162"/>
      <c r="W103" s="162"/>
      <c r="X103" s="162"/>
      <c r="Y103" s="162"/>
      <c r="Z103" s="162"/>
    </row>
    <row r="104" spans="1:26" ht="12.75" customHeight="1">
      <c r="A104" s="162"/>
      <c r="B104" s="162"/>
      <c r="C104" s="162"/>
      <c r="D104" s="162"/>
      <c r="E104" s="162"/>
      <c r="F104" s="162"/>
      <c r="G104" s="162"/>
      <c r="H104" s="162"/>
      <c r="I104" s="162"/>
      <c r="J104" s="162"/>
      <c r="K104" s="162"/>
      <c r="L104" s="162"/>
      <c r="M104" s="162"/>
      <c r="N104" s="162"/>
      <c r="O104" s="162"/>
      <c r="P104" s="162"/>
      <c r="Q104" s="162"/>
      <c r="R104" s="162"/>
      <c r="S104" s="162"/>
      <c r="T104" s="162"/>
      <c r="U104" s="162"/>
      <c r="V104" s="162"/>
      <c r="W104" s="162"/>
      <c r="X104" s="162"/>
      <c r="Y104" s="162"/>
      <c r="Z104" s="162"/>
    </row>
    <row r="105" spans="1:26" ht="12.75" customHeight="1">
      <c r="A105" s="162"/>
      <c r="B105" s="162"/>
      <c r="C105" s="162"/>
      <c r="D105" s="162"/>
      <c r="E105" s="162"/>
      <c r="F105" s="162"/>
      <c r="G105" s="162"/>
      <c r="H105" s="162"/>
      <c r="I105" s="162"/>
      <c r="J105" s="162"/>
      <c r="K105" s="162"/>
      <c r="L105" s="162"/>
      <c r="M105" s="162"/>
      <c r="N105" s="162"/>
      <c r="O105" s="162"/>
      <c r="P105" s="162"/>
      <c r="Q105" s="162"/>
      <c r="R105" s="162"/>
      <c r="S105" s="162"/>
      <c r="T105" s="162"/>
      <c r="U105" s="162"/>
      <c r="V105" s="162"/>
      <c r="W105" s="162"/>
      <c r="X105" s="162"/>
      <c r="Y105" s="162"/>
      <c r="Z105" s="162"/>
    </row>
    <row r="106" spans="1:26" ht="12.75" customHeight="1">
      <c r="A106" s="162"/>
      <c r="B106" s="162"/>
      <c r="C106" s="162"/>
      <c r="D106" s="162"/>
      <c r="E106" s="162"/>
      <c r="F106" s="162"/>
      <c r="G106" s="162"/>
      <c r="H106" s="162"/>
      <c r="I106" s="162"/>
      <c r="J106" s="162"/>
      <c r="K106" s="162"/>
      <c r="L106" s="162"/>
      <c r="M106" s="162"/>
      <c r="N106" s="162"/>
      <c r="O106" s="162"/>
      <c r="P106" s="162"/>
      <c r="Q106" s="162"/>
      <c r="R106" s="162"/>
      <c r="S106" s="162"/>
      <c r="T106" s="162"/>
      <c r="U106" s="162"/>
      <c r="V106" s="162"/>
      <c r="W106" s="162"/>
      <c r="X106" s="162"/>
      <c r="Y106" s="162"/>
      <c r="Z106" s="162"/>
    </row>
    <row r="107" spans="1:26" ht="12.75" customHeight="1">
      <c r="A107" s="162"/>
      <c r="B107" s="162"/>
      <c r="C107" s="162"/>
      <c r="D107" s="162"/>
      <c r="E107" s="162"/>
      <c r="F107" s="162"/>
      <c r="G107" s="162"/>
      <c r="H107" s="162"/>
      <c r="I107" s="162"/>
      <c r="J107" s="162"/>
      <c r="K107" s="162"/>
      <c r="L107" s="162"/>
      <c r="M107" s="162"/>
      <c r="N107" s="162"/>
      <c r="O107" s="162"/>
      <c r="P107" s="162"/>
      <c r="Q107" s="162"/>
      <c r="R107" s="162"/>
      <c r="S107" s="162"/>
      <c r="T107" s="162"/>
      <c r="U107" s="162"/>
      <c r="V107" s="162"/>
      <c r="W107" s="162"/>
      <c r="X107" s="162"/>
      <c r="Y107" s="162"/>
      <c r="Z107" s="162"/>
    </row>
    <row r="108" spans="1:26" ht="12.75" customHeight="1">
      <c r="A108" s="162"/>
      <c r="B108" s="162"/>
      <c r="C108" s="162"/>
      <c r="D108" s="162"/>
      <c r="E108" s="162"/>
      <c r="F108" s="162"/>
      <c r="G108" s="162"/>
      <c r="H108" s="162"/>
      <c r="I108" s="162"/>
      <c r="J108" s="162"/>
      <c r="K108" s="162"/>
      <c r="L108" s="162"/>
      <c r="M108" s="162"/>
      <c r="N108" s="162"/>
      <c r="O108" s="162"/>
      <c r="P108" s="162"/>
      <c r="Q108" s="162"/>
      <c r="R108" s="162"/>
      <c r="S108" s="162"/>
      <c r="T108" s="162"/>
      <c r="U108" s="162"/>
      <c r="V108" s="162"/>
      <c r="W108" s="162"/>
      <c r="X108" s="162"/>
      <c r="Y108" s="162"/>
      <c r="Z108" s="162"/>
    </row>
    <row r="109" spans="1:26" ht="12.75" customHeight="1">
      <c r="A109" s="162"/>
      <c r="B109" s="162"/>
      <c r="C109" s="162"/>
      <c r="D109" s="162"/>
      <c r="E109" s="162"/>
      <c r="F109" s="162"/>
      <c r="G109" s="162"/>
      <c r="H109" s="162"/>
      <c r="I109" s="162"/>
      <c r="J109" s="162"/>
      <c r="K109" s="162"/>
      <c r="L109" s="162"/>
      <c r="M109" s="162"/>
      <c r="N109" s="162"/>
      <c r="O109" s="162"/>
      <c r="P109" s="162"/>
      <c r="Q109" s="162"/>
      <c r="R109" s="162"/>
      <c r="S109" s="162"/>
      <c r="T109" s="162"/>
      <c r="U109" s="162"/>
      <c r="V109" s="162"/>
      <c r="W109" s="162"/>
      <c r="X109" s="162"/>
      <c r="Y109" s="162"/>
      <c r="Z109" s="162"/>
    </row>
    <row r="110" spans="1:26" ht="12.75" customHeight="1">
      <c r="A110" s="162"/>
      <c r="B110" s="162"/>
      <c r="C110" s="162"/>
      <c r="D110" s="162"/>
      <c r="E110" s="162"/>
      <c r="F110" s="162"/>
      <c r="G110" s="162"/>
      <c r="H110" s="162"/>
      <c r="I110" s="162"/>
      <c r="J110" s="162"/>
      <c r="K110" s="162"/>
      <c r="L110" s="162"/>
      <c r="M110" s="162"/>
      <c r="N110" s="162"/>
      <c r="O110" s="162"/>
      <c r="P110" s="162"/>
      <c r="Q110" s="162"/>
      <c r="R110" s="162"/>
      <c r="S110" s="162"/>
      <c r="T110" s="162"/>
      <c r="U110" s="162"/>
      <c r="V110" s="162"/>
      <c r="W110" s="162"/>
      <c r="X110" s="162"/>
      <c r="Y110" s="162"/>
      <c r="Z110" s="162"/>
    </row>
    <row r="111" spans="1:26" ht="12.75" customHeight="1">
      <c r="A111" s="162"/>
      <c r="B111" s="162"/>
      <c r="C111" s="162"/>
      <c r="D111" s="162"/>
      <c r="E111" s="162"/>
      <c r="F111" s="162"/>
      <c r="G111" s="162"/>
      <c r="H111" s="162"/>
      <c r="I111" s="162"/>
      <c r="J111" s="162"/>
      <c r="K111" s="162"/>
      <c r="L111" s="162"/>
      <c r="M111" s="162"/>
      <c r="N111" s="162"/>
      <c r="O111" s="162"/>
      <c r="P111" s="162"/>
      <c r="Q111" s="162"/>
      <c r="R111" s="162"/>
      <c r="S111" s="162"/>
      <c r="T111" s="162"/>
      <c r="U111" s="162"/>
      <c r="V111" s="162"/>
      <c r="W111" s="162"/>
      <c r="X111" s="162"/>
      <c r="Y111" s="162"/>
      <c r="Z111" s="162"/>
    </row>
    <row r="112" spans="1:26" ht="12.75" customHeight="1">
      <c r="A112" s="162"/>
      <c r="B112" s="162"/>
      <c r="C112" s="162"/>
      <c r="D112" s="162"/>
      <c r="E112" s="162"/>
      <c r="F112" s="162"/>
      <c r="G112" s="162"/>
      <c r="H112" s="162"/>
      <c r="I112" s="162"/>
      <c r="J112" s="162"/>
      <c r="K112" s="162"/>
      <c r="L112" s="162"/>
      <c r="M112" s="162"/>
      <c r="N112" s="162"/>
      <c r="O112" s="162"/>
      <c r="P112" s="162"/>
      <c r="Q112" s="162"/>
      <c r="R112" s="162"/>
      <c r="S112" s="162"/>
      <c r="T112" s="162"/>
      <c r="U112" s="162"/>
      <c r="V112" s="162"/>
      <c r="W112" s="162"/>
      <c r="X112" s="162"/>
      <c r="Y112" s="162"/>
      <c r="Z112" s="162"/>
    </row>
    <row r="113" spans="1:26" ht="12.75" customHeight="1">
      <c r="A113" s="162"/>
      <c r="B113" s="162"/>
      <c r="C113" s="162"/>
      <c r="D113" s="162"/>
      <c r="E113" s="162"/>
      <c r="F113" s="162"/>
      <c r="G113" s="162"/>
      <c r="H113" s="162"/>
      <c r="I113" s="162"/>
      <c r="J113" s="162"/>
      <c r="K113" s="162"/>
      <c r="L113" s="162"/>
      <c r="M113" s="162"/>
      <c r="N113" s="162"/>
      <c r="O113" s="162"/>
      <c r="P113" s="162"/>
      <c r="Q113" s="162"/>
      <c r="R113" s="162"/>
      <c r="S113" s="162"/>
      <c r="T113" s="162"/>
      <c r="U113" s="162"/>
      <c r="V113" s="162"/>
      <c r="W113" s="162"/>
      <c r="X113" s="162"/>
      <c r="Y113" s="162"/>
      <c r="Z113" s="162"/>
    </row>
    <row r="114" spans="1:26" ht="12.75" customHeight="1">
      <c r="A114" s="162"/>
      <c r="B114" s="162"/>
      <c r="C114" s="162"/>
      <c r="D114" s="162"/>
      <c r="E114" s="162"/>
      <c r="F114" s="162"/>
      <c r="G114" s="162"/>
      <c r="H114" s="162"/>
      <c r="I114" s="162"/>
      <c r="J114" s="162"/>
      <c r="K114" s="162"/>
      <c r="L114" s="162"/>
      <c r="M114" s="162"/>
      <c r="N114" s="162"/>
      <c r="O114" s="162"/>
      <c r="P114" s="162"/>
      <c r="Q114" s="162"/>
      <c r="R114" s="162"/>
      <c r="S114" s="162"/>
      <c r="T114" s="162"/>
      <c r="U114" s="162"/>
      <c r="V114" s="162"/>
      <c r="W114" s="162"/>
      <c r="X114" s="162"/>
      <c r="Y114" s="162"/>
      <c r="Z114" s="162"/>
    </row>
    <row r="115" spans="1:26" ht="12.75" customHeight="1">
      <c r="A115" s="162"/>
      <c r="B115" s="162"/>
      <c r="C115" s="162"/>
      <c r="D115" s="162"/>
      <c r="E115" s="162"/>
      <c r="F115" s="162"/>
      <c r="G115" s="162"/>
      <c r="H115" s="162"/>
      <c r="I115" s="162"/>
      <c r="J115" s="162"/>
      <c r="K115" s="162"/>
      <c r="L115" s="162"/>
      <c r="M115" s="162"/>
      <c r="N115" s="162"/>
      <c r="O115" s="162"/>
      <c r="P115" s="162"/>
      <c r="Q115" s="162"/>
      <c r="R115" s="162"/>
      <c r="S115" s="162"/>
      <c r="T115" s="162"/>
      <c r="U115" s="162"/>
      <c r="V115" s="162"/>
      <c r="W115" s="162"/>
      <c r="X115" s="162"/>
      <c r="Y115" s="162"/>
      <c r="Z115" s="162"/>
    </row>
    <row r="116" spans="1:26" ht="12.75" customHeight="1">
      <c r="A116" s="162"/>
      <c r="B116" s="162"/>
      <c r="C116" s="162"/>
      <c r="D116" s="162"/>
      <c r="E116" s="162"/>
      <c r="F116" s="162"/>
      <c r="G116" s="162"/>
      <c r="H116" s="162"/>
      <c r="I116" s="162"/>
      <c r="J116" s="162"/>
      <c r="K116" s="162"/>
      <c r="L116" s="162"/>
      <c r="M116" s="162"/>
      <c r="N116" s="162"/>
      <c r="O116" s="162"/>
      <c r="P116" s="162"/>
      <c r="Q116" s="162"/>
      <c r="R116" s="162"/>
      <c r="S116" s="162"/>
      <c r="T116" s="162"/>
      <c r="U116" s="162"/>
      <c r="V116" s="162"/>
      <c r="W116" s="162"/>
      <c r="X116" s="162"/>
      <c r="Y116" s="162"/>
      <c r="Z116" s="162"/>
    </row>
    <row r="117" spans="1:26" ht="12.75" customHeight="1">
      <c r="A117" s="162"/>
      <c r="B117" s="162"/>
      <c r="C117" s="162"/>
      <c r="D117" s="162"/>
      <c r="E117" s="162"/>
      <c r="F117" s="162"/>
      <c r="G117" s="162"/>
      <c r="H117" s="162"/>
      <c r="I117" s="162"/>
      <c r="J117" s="162"/>
      <c r="K117" s="162"/>
      <c r="L117" s="162"/>
      <c r="M117" s="162"/>
      <c r="N117" s="162"/>
      <c r="O117" s="162"/>
      <c r="P117" s="162"/>
      <c r="Q117" s="162"/>
      <c r="R117" s="162"/>
      <c r="S117" s="162"/>
      <c r="T117" s="162"/>
      <c r="U117" s="162"/>
      <c r="V117" s="162"/>
      <c r="W117" s="162"/>
      <c r="X117" s="162"/>
      <c r="Y117" s="162"/>
      <c r="Z117" s="162"/>
    </row>
    <row r="118" spans="1:26" ht="12.75" customHeight="1">
      <c r="A118" s="162"/>
      <c r="B118" s="162"/>
      <c r="C118" s="162"/>
      <c r="D118" s="162"/>
      <c r="E118" s="162"/>
      <c r="F118" s="162"/>
      <c r="G118" s="162"/>
      <c r="H118" s="162"/>
      <c r="I118" s="162"/>
      <c r="J118" s="162"/>
      <c r="K118" s="162"/>
      <c r="L118" s="162"/>
      <c r="M118" s="162"/>
      <c r="N118" s="162"/>
      <c r="O118" s="162"/>
      <c r="P118" s="162"/>
      <c r="Q118" s="162"/>
      <c r="R118" s="162"/>
      <c r="S118" s="162"/>
      <c r="T118" s="162"/>
      <c r="U118" s="162"/>
      <c r="V118" s="162"/>
      <c r="W118" s="162"/>
      <c r="X118" s="162"/>
      <c r="Y118" s="162"/>
      <c r="Z118" s="162"/>
    </row>
    <row r="119" spans="1:26" ht="12.75" customHeight="1">
      <c r="A119" s="162"/>
      <c r="B119" s="162"/>
      <c r="C119" s="162"/>
      <c r="D119" s="162"/>
      <c r="E119" s="162"/>
      <c r="F119" s="162"/>
      <c r="G119" s="162"/>
      <c r="H119" s="162"/>
      <c r="I119" s="162"/>
      <c r="J119" s="162"/>
      <c r="K119" s="162"/>
      <c r="L119" s="162"/>
      <c r="M119" s="162"/>
      <c r="N119" s="162"/>
      <c r="O119" s="162"/>
      <c r="P119" s="162"/>
      <c r="Q119" s="162"/>
      <c r="R119" s="162"/>
      <c r="S119" s="162"/>
      <c r="T119" s="162"/>
      <c r="U119" s="162"/>
      <c r="V119" s="162"/>
      <c r="W119" s="162"/>
      <c r="X119" s="162"/>
      <c r="Y119" s="162"/>
      <c r="Z119" s="162"/>
    </row>
    <row r="120" spans="1:26" ht="12.75" customHeight="1">
      <c r="A120" s="162"/>
      <c r="B120" s="162"/>
      <c r="C120" s="162"/>
      <c r="D120" s="162"/>
      <c r="E120" s="162"/>
      <c r="F120" s="162"/>
      <c r="G120" s="162"/>
      <c r="H120" s="162"/>
      <c r="I120" s="162"/>
      <c r="J120" s="162"/>
      <c r="K120" s="162"/>
      <c r="L120" s="162"/>
      <c r="M120" s="162"/>
      <c r="N120" s="162"/>
      <c r="O120" s="162"/>
      <c r="P120" s="162"/>
      <c r="Q120" s="162"/>
      <c r="R120" s="162"/>
      <c r="S120" s="162"/>
      <c r="T120" s="162"/>
      <c r="U120" s="162"/>
      <c r="V120" s="162"/>
      <c r="W120" s="162"/>
      <c r="X120" s="162"/>
      <c r="Y120" s="162"/>
      <c r="Z120" s="162"/>
    </row>
    <row r="121" spans="1:26" ht="12.75" customHeight="1">
      <c r="A121" s="162"/>
      <c r="B121" s="162"/>
      <c r="C121" s="162"/>
      <c r="D121" s="162"/>
      <c r="E121" s="162"/>
      <c r="F121" s="162"/>
      <c r="G121" s="162"/>
      <c r="H121" s="162"/>
      <c r="I121" s="162"/>
      <c r="J121" s="162"/>
      <c r="K121" s="162"/>
      <c r="L121" s="162"/>
      <c r="M121" s="162"/>
      <c r="N121" s="162"/>
      <c r="O121" s="162"/>
      <c r="P121" s="162"/>
      <c r="Q121" s="162"/>
      <c r="R121" s="162"/>
      <c r="S121" s="162"/>
      <c r="T121" s="162"/>
      <c r="U121" s="162"/>
      <c r="V121" s="162"/>
      <c r="W121" s="162"/>
      <c r="X121" s="162"/>
      <c r="Y121" s="162"/>
      <c r="Z121" s="162"/>
    </row>
    <row r="122" spans="1:26" ht="12.75" customHeight="1">
      <c r="A122" s="162"/>
      <c r="B122" s="162"/>
      <c r="C122" s="162"/>
      <c r="D122" s="162"/>
      <c r="E122" s="162"/>
      <c r="F122" s="162"/>
      <c r="G122" s="162"/>
      <c r="H122" s="162"/>
      <c r="I122" s="162"/>
      <c r="J122" s="162"/>
      <c r="K122" s="162"/>
      <c r="L122" s="162"/>
      <c r="M122" s="162"/>
      <c r="N122" s="162"/>
      <c r="O122" s="162"/>
      <c r="P122" s="162"/>
      <c r="Q122" s="162"/>
      <c r="R122" s="162"/>
      <c r="S122" s="162"/>
      <c r="T122" s="162"/>
      <c r="U122" s="162"/>
      <c r="V122" s="162"/>
      <c r="W122" s="162"/>
      <c r="X122" s="162"/>
      <c r="Y122" s="162"/>
      <c r="Z122" s="162"/>
    </row>
    <row r="123" spans="1:26" ht="12.75" customHeight="1">
      <c r="A123" s="162"/>
      <c r="B123" s="162"/>
      <c r="C123" s="162"/>
      <c r="D123" s="162"/>
      <c r="E123" s="162"/>
      <c r="F123" s="162"/>
      <c r="G123" s="162"/>
      <c r="H123" s="162"/>
      <c r="I123" s="162"/>
      <c r="J123" s="162"/>
      <c r="K123" s="162"/>
      <c r="L123" s="162"/>
      <c r="M123" s="162"/>
      <c r="N123" s="162"/>
      <c r="O123" s="162"/>
      <c r="P123" s="162"/>
      <c r="Q123" s="162"/>
      <c r="R123" s="162"/>
      <c r="S123" s="162"/>
      <c r="T123" s="162"/>
      <c r="U123" s="162"/>
      <c r="V123" s="162"/>
      <c r="W123" s="162"/>
      <c r="X123" s="162"/>
      <c r="Y123" s="162"/>
      <c r="Z123" s="162"/>
    </row>
    <row r="124" spans="1:26" ht="12.75" customHeight="1">
      <c r="A124" s="162"/>
      <c r="B124" s="162"/>
      <c r="C124" s="162"/>
      <c r="D124" s="162"/>
      <c r="E124" s="162"/>
      <c r="F124" s="162"/>
      <c r="G124" s="162"/>
      <c r="H124" s="162"/>
      <c r="I124" s="162"/>
      <c r="J124" s="162"/>
      <c r="K124" s="162"/>
      <c r="L124" s="162"/>
      <c r="M124" s="162"/>
      <c r="N124" s="162"/>
      <c r="O124" s="162"/>
      <c r="P124" s="162"/>
      <c r="Q124" s="162"/>
      <c r="R124" s="162"/>
      <c r="S124" s="162"/>
      <c r="T124" s="162"/>
      <c r="U124" s="162"/>
      <c r="V124" s="162"/>
      <c r="W124" s="162"/>
      <c r="X124" s="162"/>
      <c r="Y124" s="162"/>
      <c r="Z124" s="162"/>
    </row>
    <row r="125" spans="1:26" ht="12.75" customHeight="1">
      <c r="A125" s="162"/>
      <c r="B125" s="162"/>
      <c r="C125" s="162"/>
      <c r="D125" s="162"/>
      <c r="E125" s="162"/>
      <c r="F125" s="162"/>
      <c r="G125" s="162"/>
      <c r="H125" s="162"/>
      <c r="I125" s="162"/>
      <c r="J125" s="162"/>
      <c r="K125" s="162"/>
      <c r="L125" s="162"/>
      <c r="M125" s="162"/>
      <c r="N125" s="162"/>
      <c r="O125" s="162"/>
      <c r="P125" s="162"/>
      <c r="Q125" s="162"/>
      <c r="R125" s="162"/>
      <c r="S125" s="162"/>
      <c r="T125" s="162"/>
      <c r="U125" s="162"/>
      <c r="V125" s="162"/>
      <c r="W125" s="162"/>
      <c r="X125" s="162"/>
      <c r="Y125" s="162"/>
      <c r="Z125" s="162"/>
    </row>
    <row r="126" spans="1:26" ht="12.75" customHeight="1">
      <c r="A126" s="162"/>
      <c r="B126" s="162"/>
      <c r="C126" s="162"/>
      <c r="D126" s="162"/>
      <c r="E126" s="162"/>
      <c r="F126" s="162"/>
      <c r="G126" s="162"/>
      <c r="H126" s="162"/>
      <c r="I126" s="162"/>
      <c r="J126" s="162"/>
      <c r="K126" s="162"/>
      <c r="L126" s="162"/>
      <c r="M126" s="162"/>
      <c r="N126" s="162"/>
      <c r="O126" s="162"/>
      <c r="P126" s="162"/>
      <c r="Q126" s="162"/>
      <c r="R126" s="162"/>
      <c r="S126" s="162"/>
      <c r="T126" s="162"/>
      <c r="U126" s="162"/>
      <c r="V126" s="162"/>
      <c r="W126" s="162"/>
      <c r="X126" s="162"/>
      <c r="Y126" s="162"/>
      <c r="Z126" s="162"/>
    </row>
    <row r="127" spans="1:26" ht="12.75" customHeight="1">
      <c r="A127" s="162"/>
      <c r="B127" s="162"/>
      <c r="C127" s="162"/>
      <c r="D127" s="162"/>
      <c r="E127" s="162"/>
      <c r="F127" s="162"/>
      <c r="G127" s="162"/>
      <c r="H127" s="162"/>
      <c r="I127" s="162"/>
      <c r="J127" s="162"/>
      <c r="K127" s="162"/>
      <c r="L127" s="162"/>
      <c r="M127" s="162"/>
      <c r="N127" s="162"/>
      <c r="O127" s="162"/>
      <c r="P127" s="162"/>
      <c r="Q127" s="162"/>
      <c r="R127" s="162"/>
      <c r="S127" s="162"/>
      <c r="T127" s="162"/>
      <c r="U127" s="162"/>
      <c r="V127" s="162"/>
      <c r="W127" s="162"/>
      <c r="X127" s="162"/>
      <c r="Y127" s="162"/>
      <c r="Z127" s="162"/>
    </row>
    <row r="128" spans="1:26" ht="12.75" customHeight="1">
      <c r="A128" s="162"/>
      <c r="B128" s="162"/>
      <c r="C128" s="162"/>
      <c r="D128" s="162"/>
      <c r="E128" s="162"/>
      <c r="F128" s="162"/>
      <c r="G128" s="162"/>
      <c r="H128" s="162"/>
      <c r="I128" s="162"/>
      <c r="J128" s="162"/>
      <c r="K128" s="162"/>
      <c r="L128" s="162"/>
      <c r="M128" s="162"/>
      <c r="N128" s="162"/>
      <c r="O128" s="162"/>
      <c r="P128" s="162"/>
      <c r="Q128" s="162"/>
      <c r="R128" s="162"/>
      <c r="S128" s="162"/>
      <c r="T128" s="162"/>
      <c r="U128" s="162"/>
      <c r="V128" s="162"/>
      <c r="W128" s="162"/>
      <c r="X128" s="162"/>
      <c r="Y128" s="162"/>
      <c r="Z128" s="162"/>
    </row>
    <row r="129" spans="1:26" ht="12.75" customHeight="1">
      <c r="A129" s="162"/>
      <c r="B129" s="162"/>
      <c r="C129" s="162"/>
      <c r="D129" s="162"/>
      <c r="E129" s="162"/>
      <c r="F129" s="162"/>
      <c r="G129" s="162"/>
      <c r="H129" s="162"/>
      <c r="I129" s="162"/>
      <c r="J129" s="162"/>
      <c r="K129" s="162"/>
      <c r="L129" s="162"/>
      <c r="M129" s="162"/>
      <c r="N129" s="162"/>
      <c r="O129" s="162"/>
      <c r="P129" s="162"/>
      <c r="Q129" s="162"/>
      <c r="R129" s="162"/>
      <c r="S129" s="162"/>
      <c r="T129" s="162"/>
      <c r="U129" s="162"/>
      <c r="V129" s="162"/>
      <c r="W129" s="162"/>
      <c r="X129" s="162"/>
      <c r="Y129" s="162"/>
      <c r="Z129" s="162"/>
    </row>
    <row r="130" spans="1:26" ht="12.75" customHeight="1">
      <c r="A130" s="162"/>
      <c r="B130" s="162"/>
      <c r="C130" s="162"/>
      <c r="D130" s="162"/>
      <c r="E130" s="162"/>
      <c r="F130" s="162"/>
      <c r="G130" s="162"/>
      <c r="H130" s="162"/>
      <c r="I130" s="162"/>
      <c r="J130" s="162"/>
      <c r="K130" s="162"/>
      <c r="L130" s="162"/>
      <c r="M130" s="162"/>
      <c r="N130" s="162"/>
      <c r="O130" s="162"/>
      <c r="P130" s="162"/>
      <c r="Q130" s="162"/>
      <c r="R130" s="162"/>
      <c r="S130" s="162"/>
      <c r="T130" s="162"/>
      <c r="U130" s="162"/>
      <c r="V130" s="162"/>
      <c r="W130" s="162"/>
      <c r="X130" s="162"/>
      <c r="Y130" s="162"/>
      <c r="Z130" s="162"/>
    </row>
    <row r="131" spans="1:26" ht="12.75" customHeight="1">
      <c r="A131" s="162"/>
      <c r="B131" s="162"/>
      <c r="C131" s="162"/>
      <c r="D131" s="162"/>
      <c r="E131" s="162"/>
      <c r="F131" s="162"/>
      <c r="G131" s="162"/>
      <c r="H131" s="162"/>
      <c r="I131" s="162"/>
      <c r="J131" s="162"/>
      <c r="K131" s="162"/>
      <c r="L131" s="162"/>
      <c r="M131" s="162"/>
      <c r="N131" s="162"/>
      <c r="O131" s="162"/>
      <c r="P131" s="162"/>
      <c r="Q131" s="162"/>
      <c r="R131" s="162"/>
      <c r="S131" s="162"/>
      <c r="T131" s="162"/>
      <c r="U131" s="162"/>
      <c r="V131" s="162"/>
      <c r="W131" s="162"/>
      <c r="X131" s="162"/>
      <c r="Y131" s="162"/>
      <c r="Z131" s="162"/>
    </row>
    <row r="132" spans="1:26" ht="12.75" customHeight="1">
      <c r="A132" s="162"/>
      <c r="B132" s="162"/>
      <c r="C132" s="162"/>
      <c r="D132" s="162"/>
      <c r="E132" s="162"/>
      <c r="F132" s="162"/>
      <c r="G132" s="162"/>
      <c r="H132" s="162"/>
      <c r="I132" s="162"/>
      <c r="J132" s="162"/>
      <c r="K132" s="162"/>
      <c r="L132" s="162"/>
      <c r="M132" s="162"/>
      <c r="N132" s="162"/>
      <c r="O132" s="162"/>
      <c r="P132" s="162"/>
      <c r="Q132" s="162"/>
      <c r="R132" s="162"/>
      <c r="S132" s="162"/>
      <c r="T132" s="162"/>
      <c r="U132" s="162"/>
      <c r="V132" s="162"/>
      <c r="W132" s="162"/>
      <c r="X132" s="162"/>
      <c r="Y132" s="162"/>
      <c r="Z132" s="162"/>
    </row>
    <row r="133" spans="1:26" ht="12.75" customHeight="1">
      <c r="A133" s="162"/>
      <c r="B133" s="162"/>
      <c r="C133" s="162"/>
      <c r="D133" s="162"/>
      <c r="E133" s="162"/>
      <c r="F133" s="162"/>
      <c r="G133" s="162"/>
      <c r="H133" s="162"/>
      <c r="I133" s="162"/>
      <c r="J133" s="162"/>
      <c r="K133" s="162"/>
      <c r="L133" s="162"/>
      <c r="M133" s="162"/>
      <c r="N133" s="162"/>
      <c r="O133" s="162"/>
      <c r="P133" s="162"/>
      <c r="Q133" s="162"/>
      <c r="R133" s="162"/>
      <c r="S133" s="162"/>
      <c r="T133" s="162"/>
      <c r="U133" s="162"/>
      <c r="V133" s="162"/>
      <c r="W133" s="162"/>
      <c r="X133" s="162"/>
      <c r="Y133" s="162"/>
      <c r="Z133" s="162"/>
    </row>
    <row r="134" spans="1:26" ht="12.75" customHeight="1">
      <c r="A134" s="162"/>
      <c r="B134" s="162"/>
      <c r="C134" s="162"/>
      <c r="D134" s="162"/>
      <c r="E134" s="162"/>
      <c r="F134" s="162"/>
      <c r="G134" s="162"/>
      <c r="H134" s="162"/>
      <c r="I134" s="162"/>
      <c r="J134" s="162"/>
      <c r="K134" s="162"/>
      <c r="L134" s="162"/>
      <c r="M134" s="162"/>
      <c r="N134" s="162"/>
      <c r="O134" s="162"/>
      <c r="P134" s="162"/>
      <c r="Q134" s="162"/>
      <c r="R134" s="162"/>
      <c r="S134" s="162"/>
      <c r="T134" s="162"/>
      <c r="U134" s="162"/>
      <c r="V134" s="162"/>
      <c r="W134" s="162"/>
      <c r="X134" s="162"/>
      <c r="Y134" s="162"/>
      <c r="Z134" s="162"/>
    </row>
    <row r="135" spans="1:26" ht="12.75" customHeight="1">
      <c r="A135" s="162"/>
      <c r="B135" s="162"/>
      <c r="C135" s="162"/>
      <c r="D135" s="162"/>
      <c r="E135" s="162"/>
      <c r="F135" s="162"/>
      <c r="G135" s="162"/>
      <c r="H135" s="162"/>
      <c r="I135" s="162"/>
      <c r="J135" s="162"/>
      <c r="K135" s="162"/>
      <c r="L135" s="162"/>
      <c r="M135" s="162"/>
      <c r="N135" s="162"/>
      <c r="O135" s="162"/>
      <c r="P135" s="162"/>
      <c r="Q135" s="162"/>
      <c r="R135" s="162"/>
      <c r="S135" s="162"/>
      <c r="T135" s="162"/>
      <c r="U135" s="162"/>
      <c r="V135" s="162"/>
      <c r="W135" s="162"/>
      <c r="X135" s="162"/>
      <c r="Y135" s="162"/>
      <c r="Z135" s="162"/>
    </row>
    <row r="136" spans="1:26" ht="12.75" customHeight="1">
      <c r="A136" s="162"/>
      <c r="B136" s="162"/>
      <c r="C136" s="162"/>
      <c r="D136" s="162"/>
      <c r="E136" s="162"/>
      <c r="F136" s="162"/>
      <c r="G136" s="162"/>
      <c r="H136" s="162"/>
      <c r="I136" s="162"/>
      <c r="J136" s="162"/>
      <c r="K136" s="162"/>
      <c r="L136" s="162"/>
      <c r="M136" s="162"/>
      <c r="N136" s="162"/>
      <c r="O136" s="162"/>
      <c r="P136" s="162"/>
      <c r="Q136" s="162"/>
      <c r="R136" s="162"/>
      <c r="S136" s="162"/>
      <c r="T136" s="162"/>
      <c r="U136" s="162"/>
      <c r="V136" s="162"/>
      <c r="W136" s="162"/>
      <c r="X136" s="162"/>
      <c r="Y136" s="162"/>
      <c r="Z136" s="162"/>
    </row>
    <row r="137" spans="1:26" ht="12.75" customHeight="1">
      <c r="A137" s="162"/>
      <c r="B137" s="162"/>
      <c r="C137" s="162"/>
      <c r="D137" s="162"/>
      <c r="E137" s="162"/>
      <c r="F137" s="162"/>
      <c r="G137" s="162"/>
      <c r="H137" s="162"/>
      <c r="I137" s="162"/>
      <c r="J137" s="162"/>
      <c r="K137" s="162"/>
      <c r="L137" s="162"/>
      <c r="M137" s="162"/>
      <c r="N137" s="162"/>
      <c r="O137" s="162"/>
      <c r="P137" s="162"/>
      <c r="Q137" s="162"/>
      <c r="R137" s="162"/>
      <c r="S137" s="162"/>
      <c r="T137" s="162"/>
      <c r="U137" s="162"/>
      <c r="V137" s="162"/>
      <c r="W137" s="162"/>
      <c r="X137" s="162"/>
      <c r="Y137" s="162"/>
      <c r="Z137" s="162"/>
    </row>
    <row r="138" spans="1:26" ht="12.75" customHeight="1">
      <c r="A138" s="162"/>
      <c r="B138" s="162"/>
      <c r="C138" s="162"/>
      <c r="D138" s="162"/>
      <c r="E138" s="162"/>
      <c r="F138" s="162"/>
      <c r="G138" s="162"/>
      <c r="H138" s="162"/>
      <c r="I138" s="162"/>
      <c r="J138" s="162"/>
      <c r="K138" s="162"/>
      <c r="L138" s="162"/>
      <c r="M138" s="162"/>
      <c r="N138" s="162"/>
      <c r="O138" s="162"/>
      <c r="P138" s="162"/>
      <c r="Q138" s="162"/>
      <c r="R138" s="162"/>
      <c r="S138" s="162"/>
      <c r="T138" s="162"/>
      <c r="U138" s="162"/>
      <c r="V138" s="162"/>
      <c r="W138" s="162"/>
      <c r="X138" s="162"/>
      <c r="Y138" s="162"/>
      <c r="Z138" s="162"/>
    </row>
    <row r="139" spans="1:26" ht="12.75" customHeight="1">
      <c r="A139" s="162"/>
      <c r="B139" s="162"/>
      <c r="C139" s="162"/>
      <c r="D139" s="162"/>
      <c r="E139" s="162"/>
      <c r="F139" s="162"/>
      <c r="G139" s="162"/>
      <c r="H139" s="162"/>
      <c r="I139" s="162"/>
      <c r="J139" s="162"/>
      <c r="K139" s="162"/>
      <c r="L139" s="162"/>
      <c r="M139" s="162"/>
      <c r="N139" s="162"/>
      <c r="O139" s="162"/>
      <c r="P139" s="162"/>
      <c r="Q139" s="162"/>
      <c r="R139" s="162"/>
      <c r="S139" s="162"/>
      <c r="T139" s="162"/>
      <c r="U139" s="162"/>
      <c r="V139" s="162"/>
      <c r="W139" s="162"/>
      <c r="X139" s="162"/>
      <c r="Y139" s="162"/>
      <c r="Z139" s="162"/>
    </row>
    <row r="140" spans="1:26" ht="12.75" customHeight="1">
      <c r="A140" s="162"/>
      <c r="B140" s="162"/>
      <c r="C140" s="162"/>
      <c r="D140" s="162"/>
      <c r="E140" s="162"/>
      <c r="F140" s="162"/>
      <c r="G140" s="162"/>
      <c r="H140" s="162"/>
      <c r="I140" s="162"/>
      <c r="J140" s="162"/>
      <c r="K140" s="162"/>
      <c r="L140" s="162"/>
      <c r="M140" s="162"/>
      <c r="N140" s="162"/>
      <c r="O140" s="162"/>
      <c r="P140" s="162"/>
      <c r="Q140" s="162"/>
      <c r="R140" s="162"/>
      <c r="S140" s="162"/>
      <c r="T140" s="162"/>
      <c r="U140" s="162"/>
      <c r="V140" s="162"/>
      <c r="W140" s="162"/>
      <c r="X140" s="162"/>
      <c r="Y140" s="162"/>
      <c r="Z140" s="162"/>
    </row>
    <row r="141" spans="1:26" ht="12.75" customHeight="1">
      <c r="A141" s="162"/>
      <c r="B141" s="162"/>
      <c r="C141" s="162"/>
      <c r="D141" s="162"/>
      <c r="E141" s="162"/>
      <c r="F141" s="162"/>
      <c r="G141" s="162"/>
      <c r="H141" s="162"/>
      <c r="I141" s="162"/>
      <c r="J141" s="162"/>
      <c r="K141" s="162"/>
      <c r="L141" s="162"/>
      <c r="M141" s="162"/>
      <c r="N141" s="162"/>
      <c r="O141" s="162"/>
      <c r="P141" s="162"/>
      <c r="Q141" s="162"/>
      <c r="R141" s="162"/>
      <c r="S141" s="162"/>
      <c r="T141" s="162"/>
      <c r="U141" s="162"/>
      <c r="V141" s="162"/>
      <c r="W141" s="162"/>
      <c r="X141" s="162"/>
      <c r="Y141" s="162"/>
      <c r="Z141" s="162"/>
    </row>
    <row r="142" spans="1:26" ht="12.75" customHeight="1">
      <c r="A142" s="162"/>
      <c r="B142" s="162"/>
      <c r="C142" s="162"/>
      <c r="D142" s="162"/>
      <c r="E142" s="162"/>
      <c r="F142" s="162"/>
      <c r="G142" s="162"/>
      <c r="H142" s="162"/>
      <c r="I142" s="162"/>
      <c r="J142" s="162"/>
      <c r="K142" s="162"/>
      <c r="L142" s="162"/>
      <c r="M142" s="162"/>
      <c r="N142" s="162"/>
      <c r="O142" s="162"/>
      <c r="P142" s="162"/>
      <c r="Q142" s="162"/>
      <c r="R142" s="162"/>
      <c r="S142" s="162"/>
      <c r="T142" s="162"/>
      <c r="U142" s="162"/>
      <c r="V142" s="162"/>
      <c r="W142" s="162"/>
      <c r="X142" s="162"/>
      <c r="Y142" s="162"/>
      <c r="Z142" s="162"/>
    </row>
    <row r="143" spans="1:26" ht="12.75" customHeight="1">
      <c r="A143" s="162"/>
      <c r="B143" s="162"/>
      <c r="C143" s="162"/>
      <c r="D143" s="162"/>
      <c r="E143" s="162"/>
      <c r="F143" s="162"/>
      <c r="G143" s="162"/>
      <c r="H143" s="162"/>
      <c r="I143" s="162"/>
      <c r="J143" s="162"/>
      <c r="K143" s="162"/>
      <c r="L143" s="162"/>
      <c r="M143" s="162"/>
      <c r="N143" s="162"/>
      <c r="O143" s="162"/>
      <c r="P143" s="162"/>
      <c r="Q143" s="162"/>
      <c r="R143" s="162"/>
      <c r="S143" s="162"/>
      <c r="T143" s="162"/>
      <c r="U143" s="162"/>
      <c r="V143" s="162"/>
      <c r="W143" s="162"/>
      <c r="X143" s="162"/>
      <c r="Y143" s="162"/>
      <c r="Z143" s="162"/>
    </row>
    <row r="144" spans="1:26" ht="12.75" customHeight="1">
      <c r="A144" s="162"/>
      <c r="B144" s="162"/>
      <c r="C144" s="162"/>
      <c r="D144" s="162"/>
      <c r="E144" s="162"/>
      <c r="F144" s="162"/>
      <c r="G144" s="162"/>
      <c r="H144" s="162"/>
      <c r="I144" s="162"/>
      <c r="J144" s="162"/>
      <c r="K144" s="162"/>
      <c r="L144" s="162"/>
      <c r="M144" s="162"/>
      <c r="N144" s="162"/>
      <c r="O144" s="162"/>
      <c r="P144" s="162"/>
      <c r="Q144" s="162"/>
      <c r="R144" s="162"/>
      <c r="S144" s="162"/>
      <c r="T144" s="162"/>
      <c r="U144" s="162"/>
      <c r="V144" s="162"/>
      <c r="W144" s="162"/>
      <c r="X144" s="162"/>
      <c r="Y144" s="162"/>
      <c r="Z144" s="162"/>
    </row>
    <row r="145" spans="1:26" ht="12.75" customHeight="1">
      <c r="A145" s="162"/>
      <c r="B145" s="162"/>
      <c r="C145" s="162"/>
      <c r="D145" s="162"/>
      <c r="E145" s="162"/>
      <c r="F145" s="162"/>
      <c r="G145" s="162"/>
      <c r="H145" s="162"/>
      <c r="I145" s="162"/>
      <c r="J145" s="162"/>
      <c r="K145" s="162"/>
      <c r="L145" s="162"/>
      <c r="M145" s="162"/>
      <c r="N145" s="162"/>
      <c r="O145" s="162"/>
      <c r="P145" s="162"/>
      <c r="Q145" s="162"/>
      <c r="R145" s="162"/>
      <c r="S145" s="162"/>
      <c r="T145" s="162"/>
      <c r="U145" s="162"/>
      <c r="V145" s="162"/>
      <c r="W145" s="162"/>
      <c r="X145" s="162"/>
      <c r="Y145" s="162"/>
      <c r="Z145" s="162"/>
    </row>
    <row r="146" spans="1:26" ht="12.75" customHeight="1">
      <c r="A146" s="162"/>
      <c r="B146" s="162"/>
      <c r="C146" s="162"/>
      <c r="D146" s="162"/>
      <c r="E146" s="162"/>
      <c r="F146" s="162"/>
      <c r="G146" s="162"/>
      <c r="H146" s="162"/>
      <c r="I146" s="162"/>
      <c r="J146" s="162"/>
      <c r="K146" s="162"/>
      <c r="L146" s="162"/>
      <c r="M146" s="162"/>
      <c r="N146" s="162"/>
      <c r="O146" s="162"/>
      <c r="P146" s="162"/>
      <c r="Q146" s="162"/>
      <c r="R146" s="162"/>
      <c r="S146" s="162"/>
      <c r="T146" s="162"/>
      <c r="U146" s="162"/>
      <c r="V146" s="162"/>
      <c r="W146" s="162"/>
      <c r="X146" s="162"/>
      <c r="Y146" s="162"/>
      <c r="Z146" s="162"/>
    </row>
    <row r="147" spans="1:26" ht="12.75" customHeight="1">
      <c r="A147" s="162"/>
      <c r="B147" s="162"/>
      <c r="C147" s="162"/>
      <c r="D147" s="162"/>
      <c r="E147" s="162"/>
      <c r="F147" s="162"/>
      <c r="G147" s="162"/>
      <c r="H147" s="162"/>
      <c r="I147" s="162"/>
      <c r="J147" s="162"/>
      <c r="K147" s="162"/>
      <c r="L147" s="162"/>
      <c r="M147" s="162"/>
      <c r="N147" s="162"/>
      <c r="O147" s="162"/>
      <c r="P147" s="162"/>
      <c r="Q147" s="162"/>
      <c r="R147" s="162"/>
      <c r="S147" s="162"/>
      <c r="T147" s="162"/>
      <c r="U147" s="162"/>
      <c r="V147" s="162"/>
      <c r="W147" s="162"/>
      <c r="X147" s="162"/>
      <c r="Y147" s="162"/>
      <c r="Z147" s="162"/>
    </row>
    <row r="148" spans="1:26" ht="12.75" customHeight="1">
      <c r="A148" s="162"/>
      <c r="B148" s="162"/>
      <c r="C148" s="162"/>
      <c r="D148" s="162"/>
      <c r="E148" s="162"/>
      <c r="F148" s="162"/>
      <c r="G148" s="162"/>
      <c r="H148" s="162"/>
      <c r="I148" s="162"/>
      <c r="J148" s="162"/>
      <c r="K148" s="162"/>
      <c r="L148" s="162"/>
      <c r="M148" s="162"/>
      <c r="N148" s="162"/>
      <c r="O148" s="162"/>
      <c r="P148" s="162"/>
      <c r="Q148" s="162"/>
      <c r="R148" s="162"/>
      <c r="S148" s="162"/>
      <c r="T148" s="162"/>
      <c r="U148" s="162"/>
      <c r="V148" s="162"/>
      <c r="W148" s="162"/>
      <c r="X148" s="162"/>
      <c r="Y148" s="162"/>
      <c r="Z148" s="162"/>
    </row>
    <row r="149" spans="1:26" ht="12.75" customHeight="1">
      <c r="A149" s="162"/>
      <c r="B149" s="162"/>
      <c r="C149" s="162"/>
      <c r="D149" s="162"/>
      <c r="E149" s="162"/>
      <c r="F149" s="162"/>
      <c r="G149" s="162"/>
      <c r="H149" s="162"/>
      <c r="I149" s="162"/>
      <c r="J149" s="162"/>
      <c r="K149" s="162"/>
      <c r="L149" s="162"/>
      <c r="M149" s="162"/>
      <c r="N149" s="162"/>
      <c r="O149" s="162"/>
      <c r="P149" s="162"/>
      <c r="Q149" s="162"/>
      <c r="R149" s="162"/>
      <c r="S149" s="162"/>
      <c r="T149" s="162"/>
      <c r="U149" s="162"/>
      <c r="V149" s="162"/>
      <c r="W149" s="162"/>
      <c r="X149" s="162"/>
      <c r="Y149" s="162"/>
      <c r="Z149" s="162"/>
    </row>
    <row r="150" spans="1:26" ht="12.75" customHeight="1">
      <c r="A150" s="162"/>
      <c r="B150" s="162"/>
      <c r="C150" s="162"/>
      <c r="D150" s="162"/>
      <c r="E150" s="162"/>
      <c r="F150" s="162"/>
      <c r="G150" s="162"/>
      <c r="H150" s="162"/>
      <c r="I150" s="162"/>
      <c r="J150" s="162"/>
      <c r="K150" s="162"/>
      <c r="L150" s="162"/>
      <c r="M150" s="162"/>
      <c r="N150" s="162"/>
      <c r="O150" s="162"/>
      <c r="P150" s="162"/>
      <c r="Q150" s="162"/>
      <c r="R150" s="162"/>
      <c r="S150" s="162"/>
      <c r="T150" s="162"/>
      <c r="U150" s="162"/>
      <c r="V150" s="162"/>
      <c r="W150" s="162"/>
      <c r="X150" s="162"/>
      <c r="Y150" s="162"/>
      <c r="Z150" s="162"/>
    </row>
    <row r="151" spans="1:26" ht="12.75" customHeight="1">
      <c r="A151" s="162"/>
      <c r="B151" s="162"/>
      <c r="C151" s="162"/>
      <c r="D151" s="162"/>
      <c r="E151" s="162"/>
      <c r="F151" s="162"/>
      <c r="G151" s="162"/>
      <c r="H151" s="162"/>
      <c r="I151" s="162"/>
      <c r="J151" s="162"/>
      <c r="K151" s="162"/>
      <c r="L151" s="162"/>
      <c r="M151" s="162"/>
      <c r="N151" s="162"/>
      <c r="O151" s="162"/>
      <c r="P151" s="162"/>
      <c r="Q151" s="162"/>
      <c r="R151" s="162"/>
      <c r="S151" s="162"/>
      <c r="T151" s="162"/>
      <c r="U151" s="162"/>
      <c r="V151" s="162"/>
      <c r="W151" s="162"/>
      <c r="X151" s="162"/>
      <c r="Y151" s="162"/>
      <c r="Z151" s="162"/>
    </row>
    <row r="152" spans="1:26" ht="12.75" customHeight="1">
      <c r="A152" s="162"/>
      <c r="B152" s="162"/>
      <c r="C152" s="162"/>
      <c r="D152" s="162"/>
      <c r="E152" s="162"/>
      <c r="F152" s="162"/>
      <c r="G152" s="162"/>
      <c r="H152" s="162"/>
      <c r="I152" s="162"/>
      <c r="J152" s="162"/>
      <c r="K152" s="162"/>
      <c r="L152" s="162"/>
      <c r="M152" s="162"/>
      <c r="N152" s="162"/>
      <c r="O152" s="162"/>
      <c r="P152" s="162"/>
      <c r="Q152" s="162"/>
      <c r="R152" s="162"/>
      <c r="S152" s="162"/>
      <c r="T152" s="162"/>
      <c r="U152" s="162"/>
      <c r="V152" s="162"/>
      <c r="W152" s="162"/>
      <c r="X152" s="162"/>
      <c r="Y152" s="162"/>
      <c r="Z152" s="162"/>
    </row>
    <row r="153" spans="1:26" ht="12.75" customHeight="1">
      <c r="A153" s="162"/>
      <c r="B153" s="162"/>
      <c r="C153" s="162"/>
      <c r="D153" s="162"/>
      <c r="E153" s="162"/>
      <c r="F153" s="162"/>
      <c r="G153" s="162"/>
      <c r="H153" s="162"/>
      <c r="I153" s="162"/>
      <c r="J153" s="162"/>
      <c r="K153" s="162"/>
      <c r="L153" s="162"/>
      <c r="M153" s="162"/>
      <c r="N153" s="162"/>
      <c r="O153" s="162"/>
      <c r="P153" s="162"/>
      <c r="Q153" s="162"/>
      <c r="R153" s="162"/>
      <c r="S153" s="162"/>
      <c r="T153" s="162"/>
      <c r="U153" s="162"/>
      <c r="V153" s="162"/>
      <c r="W153" s="162"/>
      <c r="X153" s="162"/>
      <c r="Y153" s="162"/>
      <c r="Z153" s="162"/>
    </row>
    <row r="154" spans="1:26" ht="12.75" customHeight="1">
      <c r="A154" s="162"/>
      <c r="B154" s="162"/>
      <c r="C154" s="162"/>
      <c r="D154" s="162"/>
      <c r="E154" s="162"/>
      <c r="F154" s="162"/>
      <c r="G154" s="162"/>
      <c r="H154" s="162"/>
      <c r="I154" s="162"/>
      <c r="J154" s="162"/>
      <c r="K154" s="162"/>
      <c r="L154" s="162"/>
      <c r="M154" s="162"/>
      <c r="N154" s="162"/>
      <c r="O154" s="162"/>
      <c r="P154" s="162"/>
      <c r="Q154" s="162"/>
      <c r="R154" s="162"/>
      <c r="S154" s="162"/>
      <c r="T154" s="162"/>
      <c r="U154" s="162"/>
      <c r="V154" s="162"/>
      <c r="W154" s="162"/>
      <c r="X154" s="162"/>
      <c r="Y154" s="162"/>
      <c r="Z154" s="162"/>
    </row>
    <row r="155" spans="1:26" ht="12.75" customHeight="1">
      <c r="A155" s="162"/>
      <c r="B155" s="162"/>
      <c r="C155" s="162"/>
      <c r="D155" s="162"/>
      <c r="E155" s="162"/>
      <c r="F155" s="162"/>
      <c r="G155" s="162"/>
      <c r="H155" s="162"/>
      <c r="I155" s="162"/>
      <c r="J155" s="162"/>
      <c r="K155" s="162"/>
      <c r="L155" s="162"/>
      <c r="M155" s="162"/>
      <c r="N155" s="162"/>
      <c r="O155" s="162"/>
      <c r="P155" s="162"/>
      <c r="Q155" s="162"/>
      <c r="R155" s="162"/>
      <c r="S155" s="162"/>
      <c r="T155" s="162"/>
      <c r="U155" s="162"/>
      <c r="V155" s="162"/>
      <c r="W155" s="162"/>
      <c r="X155" s="162"/>
      <c r="Y155" s="162"/>
      <c r="Z155" s="162"/>
    </row>
    <row r="156" spans="1:26" ht="12.75" customHeight="1">
      <c r="A156" s="162"/>
      <c r="B156" s="162"/>
      <c r="C156" s="162"/>
      <c r="D156" s="162"/>
      <c r="E156" s="162"/>
      <c r="F156" s="162"/>
      <c r="G156" s="162"/>
      <c r="H156" s="162"/>
      <c r="I156" s="162"/>
      <c r="J156" s="162"/>
      <c r="K156" s="162"/>
      <c r="L156" s="162"/>
      <c r="M156" s="162"/>
      <c r="N156" s="162"/>
      <c r="O156" s="162"/>
      <c r="P156" s="162"/>
      <c r="Q156" s="162"/>
      <c r="R156" s="162"/>
      <c r="S156" s="162"/>
      <c r="T156" s="162"/>
      <c r="U156" s="162"/>
      <c r="V156" s="162"/>
      <c r="W156" s="162"/>
      <c r="X156" s="162"/>
      <c r="Y156" s="162"/>
      <c r="Z156" s="162"/>
    </row>
    <row r="157" spans="1:26" ht="12.75" customHeight="1">
      <c r="A157" s="162"/>
      <c r="B157" s="162"/>
      <c r="C157" s="162"/>
      <c r="D157" s="162"/>
      <c r="E157" s="162"/>
      <c r="F157" s="162"/>
      <c r="G157" s="162"/>
      <c r="H157" s="162"/>
      <c r="I157" s="162"/>
      <c r="J157" s="162"/>
      <c r="K157" s="162"/>
      <c r="L157" s="162"/>
      <c r="M157" s="162"/>
      <c r="N157" s="162"/>
      <c r="O157" s="162"/>
      <c r="P157" s="162"/>
      <c r="Q157" s="162"/>
      <c r="R157" s="162"/>
      <c r="S157" s="162"/>
      <c r="T157" s="162"/>
      <c r="U157" s="162"/>
      <c r="V157" s="162"/>
      <c r="W157" s="162"/>
      <c r="X157" s="162"/>
      <c r="Y157" s="162"/>
      <c r="Z157" s="162"/>
    </row>
    <row r="158" spans="1:26" ht="12.75" customHeight="1">
      <c r="A158" s="162"/>
      <c r="B158" s="162"/>
      <c r="C158" s="162"/>
      <c r="D158" s="162"/>
      <c r="E158" s="162"/>
      <c r="F158" s="162"/>
      <c r="G158" s="162"/>
      <c r="H158" s="162"/>
      <c r="I158" s="162"/>
      <c r="J158" s="162"/>
      <c r="K158" s="162"/>
      <c r="L158" s="162"/>
      <c r="M158" s="162"/>
      <c r="N158" s="162"/>
      <c r="O158" s="162"/>
      <c r="P158" s="162"/>
      <c r="Q158" s="162"/>
      <c r="R158" s="162"/>
      <c r="S158" s="162"/>
      <c r="T158" s="162"/>
      <c r="U158" s="162"/>
      <c r="V158" s="162"/>
      <c r="W158" s="162"/>
      <c r="X158" s="162"/>
      <c r="Y158" s="162"/>
      <c r="Z158" s="162"/>
    </row>
    <row r="159" spans="1:26" ht="12.75" customHeight="1">
      <c r="A159" s="162"/>
      <c r="B159" s="162"/>
      <c r="C159" s="162"/>
      <c r="D159" s="162"/>
      <c r="E159" s="162"/>
      <c r="F159" s="162"/>
      <c r="G159" s="162"/>
      <c r="H159" s="162"/>
      <c r="I159" s="162"/>
      <c r="J159" s="162"/>
      <c r="K159" s="162"/>
      <c r="L159" s="162"/>
      <c r="M159" s="162"/>
      <c r="N159" s="162"/>
      <c r="O159" s="162"/>
      <c r="P159" s="162"/>
      <c r="Q159" s="162"/>
      <c r="R159" s="162"/>
      <c r="S159" s="162"/>
      <c r="T159" s="162"/>
      <c r="U159" s="162"/>
      <c r="V159" s="162"/>
      <c r="W159" s="162"/>
      <c r="X159" s="162"/>
      <c r="Y159" s="162"/>
      <c r="Z159" s="162"/>
    </row>
    <row r="160" spans="1:26" ht="12.75" customHeight="1">
      <c r="A160" s="162"/>
      <c r="B160" s="162"/>
      <c r="C160" s="162"/>
      <c r="D160" s="162"/>
      <c r="E160" s="162"/>
      <c r="F160" s="162"/>
      <c r="G160" s="162"/>
      <c r="H160" s="162"/>
      <c r="I160" s="162"/>
      <c r="J160" s="162"/>
      <c r="K160" s="162"/>
      <c r="L160" s="162"/>
      <c r="M160" s="162"/>
      <c r="N160" s="162"/>
      <c r="O160" s="162"/>
      <c r="P160" s="162"/>
      <c r="Q160" s="162"/>
      <c r="R160" s="162"/>
      <c r="S160" s="162"/>
      <c r="T160" s="162"/>
      <c r="U160" s="162"/>
      <c r="V160" s="162"/>
      <c r="W160" s="162"/>
      <c r="X160" s="162"/>
      <c r="Y160" s="162"/>
      <c r="Z160" s="162"/>
    </row>
    <row r="161" spans="1:26" ht="12.75" customHeight="1">
      <c r="A161" s="162"/>
      <c r="B161" s="162"/>
      <c r="C161" s="162"/>
      <c r="D161" s="162"/>
      <c r="E161" s="162"/>
      <c r="F161" s="162"/>
      <c r="G161" s="162"/>
      <c r="H161" s="162"/>
      <c r="I161" s="162"/>
      <c r="J161" s="162"/>
      <c r="K161" s="162"/>
      <c r="L161" s="162"/>
      <c r="M161" s="162"/>
      <c r="N161" s="162"/>
      <c r="O161" s="162"/>
      <c r="P161" s="162"/>
      <c r="Q161" s="162"/>
      <c r="R161" s="162"/>
      <c r="S161" s="162"/>
      <c r="T161" s="162"/>
      <c r="U161" s="162"/>
      <c r="V161" s="162"/>
      <c r="W161" s="162"/>
      <c r="X161" s="162"/>
      <c r="Y161" s="162"/>
      <c r="Z161" s="162"/>
    </row>
    <row r="162" spans="1:26" ht="12.75" customHeight="1">
      <c r="A162" s="162"/>
      <c r="B162" s="162"/>
      <c r="C162" s="162"/>
      <c r="D162" s="162"/>
      <c r="E162" s="162"/>
      <c r="F162" s="162"/>
      <c r="G162" s="162"/>
      <c r="H162" s="162"/>
      <c r="I162" s="162"/>
      <c r="J162" s="162"/>
      <c r="K162" s="162"/>
      <c r="L162" s="162"/>
      <c r="M162" s="162"/>
      <c r="N162" s="162"/>
      <c r="O162" s="162"/>
      <c r="P162" s="162"/>
      <c r="Q162" s="162"/>
      <c r="R162" s="162"/>
      <c r="S162" s="162"/>
      <c r="T162" s="162"/>
      <c r="U162" s="162"/>
      <c r="V162" s="162"/>
      <c r="W162" s="162"/>
      <c r="X162" s="162"/>
      <c r="Y162" s="162"/>
      <c r="Z162" s="162"/>
    </row>
    <row r="163" spans="1:26" ht="12.75" customHeight="1">
      <c r="A163" s="162"/>
      <c r="B163" s="162"/>
      <c r="C163" s="162"/>
      <c r="D163" s="162"/>
      <c r="E163" s="162"/>
      <c r="F163" s="162"/>
      <c r="G163" s="162"/>
      <c r="H163" s="162"/>
      <c r="I163" s="162"/>
      <c r="J163" s="162"/>
      <c r="K163" s="162"/>
      <c r="L163" s="162"/>
      <c r="M163" s="162"/>
      <c r="N163" s="162"/>
      <c r="O163" s="162"/>
      <c r="P163" s="162"/>
      <c r="Q163" s="162"/>
      <c r="R163" s="162"/>
      <c r="S163" s="162"/>
      <c r="T163" s="162"/>
      <c r="U163" s="162"/>
      <c r="V163" s="162"/>
      <c r="W163" s="162"/>
      <c r="X163" s="162"/>
      <c r="Y163" s="162"/>
      <c r="Z163" s="162"/>
    </row>
    <row r="164" spans="1:26" ht="12.75" customHeight="1">
      <c r="A164" s="162"/>
      <c r="B164" s="162"/>
      <c r="C164" s="162"/>
      <c r="D164" s="162"/>
      <c r="E164" s="162"/>
      <c r="F164" s="162"/>
      <c r="G164" s="162"/>
      <c r="H164" s="162"/>
      <c r="I164" s="162"/>
      <c r="J164" s="162"/>
      <c r="K164" s="162"/>
      <c r="L164" s="162"/>
      <c r="M164" s="162"/>
      <c r="N164" s="162"/>
      <c r="O164" s="162"/>
      <c r="P164" s="162"/>
      <c r="Q164" s="162"/>
      <c r="R164" s="162"/>
      <c r="S164" s="162"/>
      <c r="T164" s="162"/>
      <c r="U164" s="162"/>
      <c r="V164" s="162"/>
      <c r="W164" s="162"/>
      <c r="X164" s="162"/>
      <c r="Y164" s="162"/>
      <c r="Z164" s="162"/>
    </row>
    <row r="165" spans="1:26" ht="12.75" customHeight="1">
      <c r="A165" s="162"/>
      <c r="B165" s="162"/>
      <c r="C165" s="162"/>
      <c r="D165" s="162"/>
      <c r="E165" s="162"/>
      <c r="F165" s="162"/>
      <c r="G165" s="162"/>
      <c r="H165" s="162"/>
      <c r="I165" s="162"/>
      <c r="J165" s="162"/>
      <c r="K165" s="162"/>
      <c r="L165" s="162"/>
      <c r="M165" s="162"/>
      <c r="N165" s="162"/>
      <c r="O165" s="162"/>
      <c r="P165" s="162"/>
      <c r="Q165" s="162"/>
      <c r="R165" s="162"/>
      <c r="S165" s="162"/>
      <c r="T165" s="162"/>
      <c r="U165" s="162"/>
      <c r="V165" s="162"/>
      <c r="W165" s="162"/>
      <c r="X165" s="162"/>
      <c r="Y165" s="162"/>
      <c r="Z165" s="162"/>
    </row>
    <row r="166" spans="1:26" ht="12.75" customHeight="1">
      <c r="A166" s="162"/>
      <c r="B166" s="162"/>
      <c r="C166" s="162"/>
      <c r="D166" s="162"/>
      <c r="E166" s="162"/>
      <c r="F166" s="162"/>
      <c r="G166" s="162"/>
      <c r="H166" s="162"/>
      <c r="I166" s="162"/>
      <c r="J166" s="162"/>
      <c r="K166" s="162"/>
      <c r="L166" s="162"/>
      <c r="M166" s="162"/>
      <c r="N166" s="162"/>
      <c r="O166" s="162"/>
      <c r="P166" s="162"/>
      <c r="Q166" s="162"/>
      <c r="R166" s="162"/>
      <c r="S166" s="162"/>
      <c r="T166" s="162"/>
      <c r="U166" s="162"/>
      <c r="V166" s="162"/>
      <c r="W166" s="162"/>
      <c r="X166" s="162"/>
      <c r="Y166" s="162"/>
      <c r="Z166" s="162"/>
    </row>
    <row r="167" spans="1:26" ht="12.75" customHeight="1">
      <c r="A167" s="162"/>
      <c r="B167" s="162"/>
      <c r="C167" s="162"/>
      <c r="D167" s="162"/>
      <c r="E167" s="162"/>
      <c r="F167" s="162"/>
      <c r="G167" s="162"/>
      <c r="H167" s="162"/>
      <c r="I167" s="162"/>
      <c r="J167" s="162"/>
      <c r="K167" s="162"/>
      <c r="L167" s="162"/>
      <c r="M167" s="162"/>
      <c r="N167" s="162"/>
      <c r="O167" s="162"/>
      <c r="P167" s="162"/>
      <c r="Q167" s="162"/>
      <c r="R167" s="162"/>
      <c r="S167" s="162"/>
      <c r="T167" s="162"/>
      <c r="U167" s="162"/>
      <c r="V167" s="162"/>
      <c r="W167" s="162"/>
      <c r="X167" s="162"/>
      <c r="Y167" s="162"/>
      <c r="Z167" s="162"/>
    </row>
    <row r="168" spans="1:26" ht="12.75" customHeight="1">
      <c r="A168" s="162"/>
      <c r="B168" s="162"/>
      <c r="C168" s="162"/>
      <c r="D168" s="162"/>
      <c r="E168" s="162"/>
      <c r="F168" s="162"/>
      <c r="G168" s="162"/>
      <c r="H168" s="162"/>
      <c r="I168" s="162"/>
      <c r="J168" s="162"/>
      <c r="K168" s="162"/>
      <c r="L168" s="162"/>
      <c r="M168" s="162"/>
      <c r="N168" s="162"/>
      <c r="O168" s="162"/>
      <c r="P168" s="162"/>
      <c r="Q168" s="162"/>
      <c r="R168" s="162"/>
      <c r="S168" s="162"/>
      <c r="T168" s="162"/>
      <c r="U168" s="162"/>
      <c r="V168" s="162"/>
      <c r="W168" s="162"/>
      <c r="X168" s="162"/>
      <c r="Y168" s="162"/>
      <c r="Z168" s="162"/>
    </row>
    <row r="169" spans="1:26" ht="12.75" customHeight="1">
      <c r="A169" s="162"/>
      <c r="B169" s="162"/>
      <c r="C169" s="162"/>
      <c r="D169" s="162"/>
      <c r="E169" s="162"/>
      <c r="F169" s="162"/>
      <c r="G169" s="162"/>
      <c r="H169" s="162"/>
      <c r="I169" s="162"/>
      <c r="J169" s="162"/>
      <c r="K169" s="162"/>
      <c r="L169" s="162"/>
      <c r="M169" s="162"/>
      <c r="N169" s="162"/>
      <c r="O169" s="162"/>
      <c r="P169" s="162"/>
      <c r="Q169" s="162"/>
      <c r="R169" s="162"/>
      <c r="S169" s="162"/>
      <c r="T169" s="162"/>
      <c r="U169" s="162"/>
      <c r="V169" s="162"/>
      <c r="W169" s="162"/>
      <c r="X169" s="162"/>
      <c r="Y169" s="162"/>
      <c r="Z169" s="162"/>
    </row>
    <row r="170" spans="1:26" ht="12.75" customHeight="1">
      <c r="A170" s="162"/>
      <c r="B170" s="162"/>
      <c r="C170" s="162"/>
      <c r="D170" s="162"/>
      <c r="E170" s="162"/>
      <c r="F170" s="162"/>
      <c r="G170" s="162"/>
      <c r="H170" s="162"/>
      <c r="I170" s="162"/>
      <c r="J170" s="162"/>
      <c r="K170" s="162"/>
      <c r="L170" s="162"/>
      <c r="M170" s="162"/>
      <c r="N170" s="162"/>
      <c r="O170" s="162"/>
      <c r="P170" s="162"/>
      <c r="Q170" s="162"/>
      <c r="R170" s="162"/>
      <c r="S170" s="162"/>
      <c r="T170" s="162"/>
      <c r="U170" s="162"/>
      <c r="V170" s="162"/>
      <c r="W170" s="162"/>
      <c r="X170" s="162"/>
      <c r="Y170" s="162"/>
      <c r="Z170" s="162"/>
    </row>
    <row r="171" spans="1:26" ht="12.75" customHeight="1">
      <c r="A171" s="162"/>
      <c r="B171" s="162"/>
      <c r="C171" s="162"/>
      <c r="D171" s="162"/>
      <c r="E171" s="162"/>
      <c r="F171" s="162"/>
      <c r="G171" s="162"/>
      <c r="H171" s="162"/>
      <c r="I171" s="162"/>
      <c r="J171" s="162"/>
      <c r="K171" s="162"/>
      <c r="L171" s="162"/>
      <c r="M171" s="162"/>
      <c r="N171" s="162"/>
      <c r="O171" s="162"/>
      <c r="P171" s="162"/>
      <c r="Q171" s="162"/>
      <c r="R171" s="162"/>
      <c r="S171" s="162"/>
      <c r="T171" s="162"/>
      <c r="U171" s="162"/>
      <c r="V171" s="162"/>
      <c r="W171" s="162"/>
      <c r="X171" s="162"/>
      <c r="Y171" s="162"/>
      <c r="Z171" s="162"/>
    </row>
    <row r="172" spans="1:26" ht="12.75" customHeight="1">
      <c r="A172" s="162"/>
      <c r="B172" s="162"/>
      <c r="C172" s="162"/>
      <c r="D172" s="162"/>
      <c r="E172" s="162"/>
      <c r="F172" s="162"/>
      <c r="G172" s="162"/>
      <c r="H172" s="162"/>
      <c r="I172" s="162"/>
      <c r="J172" s="162"/>
      <c r="K172" s="162"/>
      <c r="L172" s="162"/>
      <c r="M172" s="162"/>
      <c r="N172" s="162"/>
      <c r="O172" s="162"/>
      <c r="P172" s="162"/>
      <c r="Q172" s="162"/>
      <c r="R172" s="162"/>
      <c r="S172" s="162"/>
      <c r="T172" s="162"/>
      <c r="U172" s="162"/>
      <c r="V172" s="162"/>
      <c r="W172" s="162"/>
      <c r="X172" s="162"/>
      <c r="Y172" s="162"/>
      <c r="Z172" s="162"/>
    </row>
    <row r="173" spans="1:26" ht="12.75" customHeight="1">
      <c r="A173" s="162"/>
      <c r="B173" s="162"/>
      <c r="C173" s="162"/>
      <c r="D173" s="162"/>
      <c r="E173" s="162"/>
      <c r="F173" s="162"/>
      <c r="G173" s="162"/>
      <c r="H173" s="162"/>
      <c r="I173" s="162"/>
      <c r="J173" s="162"/>
      <c r="K173" s="162"/>
      <c r="L173" s="162"/>
      <c r="M173" s="162"/>
      <c r="N173" s="162"/>
      <c r="O173" s="162"/>
      <c r="P173" s="162"/>
      <c r="Q173" s="162"/>
      <c r="R173" s="162"/>
      <c r="S173" s="162"/>
      <c r="T173" s="162"/>
      <c r="U173" s="162"/>
      <c r="V173" s="162"/>
      <c r="W173" s="162"/>
      <c r="X173" s="162"/>
      <c r="Y173" s="162"/>
      <c r="Z173" s="162"/>
    </row>
    <row r="174" spans="1:26" ht="12.75" customHeight="1">
      <c r="A174" s="162"/>
      <c r="B174" s="162"/>
      <c r="C174" s="162"/>
      <c r="D174" s="162"/>
      <c r="E174" s="162"/>
      <c r="F174" s="162"/>
      <c r="G174" s="162"/>
      <c r="H174" s="162"/>
      <c r="I174" s="162"/>
      <c r="J174" s="162"/>
      <c r="K174" s="162"/>
      <c r="L174" s="162"/>
      <c r="M174" s="162"/>
      <c r="N174" s="162"/>
      <c r="O174" s="162"/>
      <c r="P174" s="162"/>
      <c r="Q174" s="162"/>
      <c r="R174" s="162"/>
      <c r="S174" s="162"/>
      <c r="T174" s="162"/>
      <c r="U174" s="162"/>
      <c r="V174" s="162"/>
      <c r="W174" s="162"/>
      <c r="X174" s="162"/>
      <c r="Y174" s="162"/>
      <c r="Z174" s="162"/>
    </row>
    <row r="175" spans="1:26" ht="12.75" customHeight="1">
      <c r="A175" s="162"/>
      <c r="B175" s="162"/>
      <c r="C175" s="162"/>
      <c r="D175" s="162"/>
      <c r="E175" s="162"/>
      <c r="F175" s="162"/>
      <c r="G175" s="162"/>
      <c r="H175" s="162"/>
      <c r="I175" s="162"/>
      <c r="J175" s="162"/>
      <c r="K175" s="162"/>
      <c r="L175" s="162"/>
      <c r="M175" s="162"/>
      <c r="N175" s="162"/>
      <c r="O175" s="162"/>
      <c r="P175" s="162"/>
      <c r="Q175" s="162"/>
      <c r="R175" s="162"/>
      <c r="S175" s="162"/>
      <c r="T175" s="162"/>
      <c r="U175" s="162"/>
      <c r="V175" s="162"/>
      <c r="W175" s="162"/>
      <c r="X175" s="162"/>
      <c r="Y175" s="162"/>
      <c r="Z175" s="162"/>
    </row>
    <row r="176" spans="1:26" ht="12.75" customHeight="1">
      <c r="A176" s="162"/>
      <c r="B176" s="162"/>
      <c r="C176" s="162"/>
      <c r="D176" s="162"/>
      <c r="E176" s="162"/>
      <c r="F176" s="162"/>
      <c r="G176" s="162"/>
      <c r="H176" s="162"/>
      <c r="I176" s="162"/>
      <c r="J176" s="162"/>
      <c r="K176" s="162"/>
      <c r="L176" s="162"/>
      <c r="M176" s="162"/>
      <c r="N176" s="162"/>
      <c r="O176" s="162"/>
      <c r="P176" s="162"/>
      <c r="Q176" s="162"/>
      <c r="R176" s="162"/>
      <c r="S176" s="162"/>
      <c r="T176" s="162"/>
      <c r="U176" s="162"/>
      <c r="V176" s="162"/>
      <c r="W176" s="162"/>
      <c r="X176" s="162"/>
      <c r="Y176" s="162"/>
      <c r="Z176" s="162"/>
    </row>
    <row r="177" spans="1:26" ht="12.75" customHeight="1">
      <c r="A177" s="162"/>
      <c r="B177" s="162"/>
      <c r="C177" s="162"/>
      <c r="D177" s="162"/>
      <c r="E177" s="162"/>
      <c r="F177" s="162"/>
      <c r="G177" s="162"/>
      <c r="H177" s="162"/>
      <c r="I177" s="162"/>
      <c r="J177" s="162"/>
      <c r="K177" s="162"/>
      <c r="L177" s="162"/>
      <c r="M177" s="162"/>
      <c r="N177" s="162"/>
      <c r="O177" s="162"/>
      <c r="P177" s="162"/>
      <c r="Q177" s="162"/>
      <c r="R177" s="162"/>
      <c r="S177" s="162"/>
      <c r="T177" s="162"/>
      <c r="U177" s="162"/>
      <c r="V177" s="162"/>
      <c r="W177" s="162"/>
      <c r="X177" s="162"/>
      <c r="Y177" s="162"/>
      <c r="Z177" s="162"/>
    </row>
    <row r="178" spans="1:26" ht="12.75" customHeight="1">
      <c r="A178" s="162"/>
      <c r="B178" s="162"/>
      <c r="C178" s="162"/>
      <c r="D178" s="162"/>
      <c r="E178" s="162"/>
      <c r="F178" s="162"/>
      <c r="G178" s="162"/>
      <c r="H178" s="162"/>
      <c r="I178" s="162"/>
      <c r="J178" s="162"/>
      <c r="K178" s="162"/>
      <c r="L178" s="162"/>
      <c r="M178" s="162"/>
      <c r="N178" s="162"/>
      <c r="O178" s="162"/>
      <c r="P178" s="162"/>
      <c r="Q178" s="162"/>
      <c r="R178" s="162"/>
      <c r="S178" s="162"/>
      <c r="T178" s="162"/>
      <c r="U178" s="162"/>
      <c r="V178" s="162"/>
      <c r="W178" s="162"/>
      <c r="X178" s="162"/>
      <c r="Y178" s="162"/>
      <c r="Z178" s="162"/>
    </row>
    <row r="179" spans="1:26" ht="12.75" customHeight="1">
      <c r="A179" s="162"/>
      <c r="B179" s="162"/>
      <c r="C179" s="162"/>
      <c r="D179" s="162"/>
      <c r="E179" s="162"/>
      <c r="F179" s="162"/>
      <c r="G179" s="162"/>
      <c r="H179" s="162"/>
      <c r="I179" s="162"/>
      <c r="J179" s="162"/>
      <c r="K179" s="162"/>
      <c r="L179" s="162"/>
      <c r="M179" s="162"/>
      <c r="N179" s="162"/>
      <c r="O179" s="162"/>
      <c r="P179" s="162"/>
      <c r="Q179" s="162"/>
      <c r="R179" s="162"/>
      <c r="S179" s="162"/>
      <c r="T179" s="162"/>
      <c r="U179" s="162"/>
      <c r="V179" s="162"/>
      <c r="W179" s="162"/>
      <c r="X179" s="162"/>
      <c r="Y179" s="162"/>
      <c r="Z179" s="162"/>
    </row>
    <row r="180" spans="1:26" ht="12.75" customHeight="1">
      <c r="A180" s="162"/>
      <c r="B180" s="162"/>
      <c r="C180" s="162"/>
      <c r="D180" s="162"/>
      <c r="E180" s="162"/>
      <c r="F180" s="162"/>
      <c r="G180" s="162"/>
      <c r="H180" s="162"/>
      <c r="I180" s="162"/>
      <c r="J180" s="162"/>
      <c r="K180" s="162"/>
      <c r="L180" s="162"/>
      <c r="M180" s="162"/>
      <c r="N180" s="162"/>
      <c r="O180" s="162"/>
      <c r="P180" s="162"/>
      <c r="Q180" s="162"/>
      <c r="R180" s="162"/>
      <c r="S180" s="162"/>
      <c r="T180" s="162"/>
      <c r="U180" s="162"/>
      <c r="V180" s="162"/>
      <c r="W180" s="162"/>
      <c r="X180" s="162"/>
      <c r="Y180" s="162"/>
      <c r="Z180" s="162"/>
    </row>
    <row r="181" spans="1:26" ht="12.75" customHeight="1">
      <c r="A181" s="162"/>
      <c r="B181" s="162"/>
      <c r="C181" s="162"/>
      <c r="D181" s="162"/>
      <c r="E181" s="162"/>
      <c r="F181" s="162"/>
      <c r="G181" s="162"/>
      <c r="H181" s="162"/>
      <c r="I181" s="162"/>
      <c r="J181" s="162"/>
      <c r="K181" s="162"/>
      <c r="L181" s="162"/>
      <c r="M181" s="162"/>
      <c r="N181" s="162"/>
      <c r="O181" s="162"/>
      <c r="P181" s="162"/>
      <c r="Q181" s="162"/>
      <c r="R181" s="162"/>
      <c r="S181" s="162"/>
      <c r="T181" s="162"/>
      <c r="U181" s="162"/>
      <c r="V181" s="162"/>
      <c r="W181" s="162"/>
      <c r="X181" s="162"/>
      <c r="Y181" s="162"/>
      <c r="Z181" s="162"/>
    </row>
    <row r="182" spans="1:26" ht="12.75" customHeight="1">
      <c r="A182" s="162"/>
      <c r="B182" s="162"/>
      <c r="C182" s="162"/>
      <c r="D182" s="162"/>
      <c r="E182" s="162"/>
      <c r="F182" s="162"/>
      <c r="G182" s="162"/>
      <c r="H182" s="162"/>
      <c r="I182" s="162"/>
      <c r="J182" s="162"/>
      <c r="K182" s="162"/>
      <c r="L182" s="162"/>
      <c r="M182" s="162"/>
      <c r="N182" s="162"/>
      <c r="O182" s="162"/>
      <c r="P182" s="162"/>
      <c r="Q182" s="162"/>
      <c r="R182" s="162"/>
      <c r="S182" s="162"/>
      <c r="T182" s="162"/>
      <c r="U182" s="162"/>
      <c r="V182" s="162"/>
      <c r="W182" s="162"/>
      <c r="X182" s="162"/>
      <c r="Y182" s="162"/>
      <c r="Z182" s="162"/>
    </row>
    <row r="183" spans="1:26" ht="12.75" customHeight="1">
      <c r="A183" s="162"/>
      <c r="B183" s="162"/>
      <c r="C183" s="162"/>
      <c r="D183" s="162"/>
      <c r="E183" s="162"/>
      <c r="F183" s="162"/>
      <c r="G183" s="162"/>
      <c r="H183" s="162"/>
      <c r="I183" s="162"/>
      <c r="J183" s="162"/>
      <c r="K183" s="162"/>
      <c r="L183" s="162"/>
      <c r="M183" s="162"/>
      <c r="N183" s="162"/>
      <c r="O183" s="162"/>
      <c r="P183" s="162"/>
      <c r="Q183" s="162"/>
      <c r="R183" s="162"/>
      <c r="S183" s="162"/>
      <c r="T183" s="162"/>
      <c r="U183" s="162"/>
      <c r="V183" s="162"/>
      <c r="W183" s="162"/>
      <c r="X183" s="162"/>
      <c r="Y183" s="162"/>
      <c r="Z183" s="162"/>
    </row>
    <row r="184" spans="1:26" ht="12.75" customHeight="1">
      <c r="A184" s="162"/>
      <c r="B184" s="162"/>
      <c r="C184" s="162"/>
      <c r="D184" s="162"/>
      <c r="E184" s="162"/>
      <c r="F184" s="162"/>
      <c r="G184" s="162"/>
      <c r="H184" s="162"/>
      <c r="I184" s="162"/>
      <c r="J184" s="162"/>
      <c r="K184" s="162"/>
      <c r="L184" s="162"/>
      <c r="M184" s="162"/>
      <c r="N184" s="162"/>
      <c r="O184" s="162"/>
      <c r="P184" s="162"/>
      <c r="Q184" s="162"/>
      <c r="R184" s="162"/>
      <c r="S184" s="162"/>
      <c r="T184" s="162"/>
      <c r="U184" s="162"/>
      <c r="V184" s="162"/>
      <c r="W184" s="162"/>
      <c r="X184" s="162"/>
      <c r="Y184" s="162"/>
      <c r="Z184" s="162"/>
    </row>
    <row r="185" spans="1:26" ht="12.75" customHeight="1">
      <c r="A185" s="162"/>
      <c r="B185" s="162"/>
      <c r="C185" s="162"/>
      <c r="D185" s="162"/>
      <c r="E185" s="162"/>
      <c r="F185" s="162"/>
      <c r="G185" s="162"/>
      <c r="H185" s="162"/>
      <c r="I185" s="162"/>
      <c r="J185" s="162"/>
      <c r="K185" s="162"/>
      <c r="L185" s="162"/>
      <c r="M185" s="162"/>
      <c r="N185" s="162"/>
      <c r="O185" s="162"/>
      <c r="P185" s="162"/>
      <c r="Q185" s="162"/>
      <c r="R185" s="162"/>
      <c r="S185" s="162"/>
      <c r="T185" s="162"/>
      <c r="U185" s="162"/>
      <c r="V185" s="162"/>
      <c r="W185" s="162"/>
      <c r="X185" s="162"/>
      <c r="Y185" s="162"/>
      <c r="Z185" s="162"/>
    </row>
    <row r="186" spans="1:26" ht="12.75" customHeight="1">
      <c r="A186" s="162"/>
      <c r="B186" s="162"/>
      <c r="C186" s="162"/>
      <c r="D186" s="162"/>
      <c r="E186" s="162"/>
      <c r="F186" s="162"/>
      <c r="G186" s="162"/>
      <c r="H186" s="162"/>
      <c r="I186" s="162"/>
      <c r="J186" s="162"/>
      <c r="K186" s="162"/>
      <c r="L186" s="162"/>
      <c r="M186" s="162"/>
      <c r="N186" s="162"/>
      <c r="O186" s="162"/>
      <c r="P186" s="162"/>
      <c r="Q186" s="162"/>
      <c r="R186" s="162"/>
      <c r="S186" s="162"/>
      <c r="T186" s="162"/>
      <c r="U186" s="162"/>
      <c r="V186" s="162"/>
      <c r="W186" s="162"/>
      <c r="X186" s="162"/>
      <c r="Y186" s="162"/>
      <c r="Z186" s="162"/>
    </row>
    <row r="187" spans="1:26" ht="12.75" customHeight="1">
      <c r="A187" s="162"/>
      <c r="B187" s="162"/>
      <c r="C187" s="162"/>
      <c r="D187" s="162"/>
      <c r="E187" s="162"/>
      <c r="F187" s="162"/>
      <c r="G187" s="162"/>
      <c r="H187" s="162"/>
      <c r="I187" s="162"/>
      <c r="J187" s="162"/>
      <c r="K187" s="162"/>
      <c r="L187" s="162"/>
      <c r="M187" s="162"/>
      <c r="N187" s="162"/>
      <c r="O187" s="162"/>
      <c r="P187" s="162"/>
      <c r="Q187" s="162"/>
      <c r="R187" s="162"/>
      <c r="S187" s="162"/>
      <c r="T187" s="162"/>
      <c r="U187" s="162"/>
      <c r="V187" s="162"/>
      <c r="W187" s="162"/>
      <c r="X187" s="162"/>
      <c r="Y187" s="162"/>
      <c r="Z187" s="162"/>
    </row>
    <row r="188" spans="1:26" ht="12.75" customHeight="1">
      <c r="A188" s="162"/>
      <c r="B188" s="162"/>
      <c r="C188" s="162"/>
      <c r="D188" s="162"/>
      <c r="E188" s="162"/>
      <c r="F188" s="162"/>
      <c r="G188" s="162"/>
      <c r="H188" s="162"/>
      <c r="I188" s="162"/>
      <c r="J188" s="162"/>
      <c r="K188" s="162"/>
      <c r="L188" s="162"/>
      <c r="M188" s="162"/>
      <c r="N188" s="162"/>
      <c r="O188" s="162"/>
      <c r="P188" s="162"/>
      <c r="Q188" s="162"/>
      <c r="R188" s="162"/>
      <c r="S188" s="162"/>
      <c r="T188" s="162"/>
      <c r="U188" s="162"/>
      <c r="V188" s="162"/>
      <c r="W188" s="162"/>
      <c r="X188" s="162"/>
      <c r="Y188" s="162"/>
      <c r="Z188" s="162"/>
    </row>
    <row r="189" spans="1:26" ht="12.75" customHeight="1">
      <c r="A189" s="162"/>
      <c r="B189" s="162"/>
      <c r="C189" s="162"/>
      <c r="D189" s="162"/>
      <c r="E189" s="162"/>
      <c r="F189" s="162"/>
      <c r="G189" s="162"/>
      <c r="H189" s="162"/>
      <c r="I189" s="162"/>
      <c r="J189" s="162"/>
      <c r="K189" s="162"/>
      <c r="L189" s="162"/>
      <c r="M189" s="162"/>
      <c r="N189" s="162"/>
      <c r="O189" s="162"/>
      <c r="P189" s="162"/>
      <c r="Q189" s="162"/>
      <c r="R189" s="162"/>
      <c r="S189" s="162"/>
      <c r="T189" s="162"/>
      <c r="U189" s="162"/>
      <c r="V189" s="162"/>
      <c r="W189" s="162"/>
      <c r="X189" s="162"/>
      <c r="Y189" s="162"/>
      <c r="Z189" s="162"/>
    </row>
    <row r="190" spans="1:26" ht="12.75" customHeight="1">
      <c r="A190" s="162"/>
      <c r="B190" s="162"/>
      <c r="C190" s="162"/>
      <c r="D190" s="162"/>
      <c r="E190" s="162"/>
      <c r="F190" s="162"/>
      <c r="G190" s="162"/>
      <c r="H190" s="162"/>
      <c r="I190" s="162"/>
      <c r="J190" s="162"/>
      <c r="K190" s="162"/>
      <c r="L190" s="162"/>
      <c r="M190" s="162"/>
      <c r="N190" s="162"/>
      <c r="O190" s="162"/>
      <c r="P190" s="162"/>
      <c r="Q190" s="162"/>
      <c r="R190" s="162"/>
      <c r="S190" s="162"/>
      <c r="T190" s="162"/>
      <c r="U190" s="162"/>
      <c r="V190" s="162"/>
      <c r="W190" s="162"/>
      <c r="X190" s="162"/>
      <c r="Y190" s="162"/>
      <c r="Z190" s="162"/>
    </row>
    <row r="191" spans="1:26" ht="12.75" customHeight="1">
      <c r="A191" s="162"/>
      <c r="B191" s="162"/>
      <c r="C191" s="162"/>
      <c r="D191" s="162"/>
      <c r="E191" s="162"/>
      <c r="F191" s="162"/>
      <c r="G191" s="162"/>
      <c r="H191" s="162"/>
      <c r="I191" s="162"/>
      <c r="J191" s="162"/>
      <c r="K191" s="162"/>
      <c r="L191" s="162"/>
      <c r="M191" s="162"/>
      <c r="N191" s="162"/>
      <c r="O191" s="162"/>
      <c r="P191" s="162"/>
      <c r="Q191" s="162"/>
      <c r="R191" s="162"/>
      <c r="S191" s="162"/>
      <c r="T191" s="162"/>
      <c r="U191" s="162"/>
      <c r="V191" s="162"/>
      <c r="W191" s="162"/>
      <c r="X191" s="162"/>
      <c r="Y191" s="162"/>
      <c r="Z191" s="162"/>
    </row>
    <row r="192" spans="1:26" ht="12.75" customHeight="1">
      <c r="A192" s="162"/>
      <c r="B192" s="162"/>
      <c r="C192" s="162"/>
      <c r="D192" s="162"/>
      <c r="E192" s="162"/>
      <c r="F192" s="162"/>
      <c r="G192" s="162"/>
      <c r="H192" s="162"/>
      <c r="I192" s="162"/>
      <c r="J192" s="162"/>
      <c r="K192" s="162"/>
      <c r="L192" s="162"/>
      <c r="M192" s="162"/>
      <c r="N192" s="162"/>
      <c r="O192" s="162"/>
      <c r="P192" s="162"/>
      <c r="Q192" s="162"/>
      <c r="R192" s="162"/>
      <c r="S192" s="162"/>
      <c r="T192" s="162"/>
      <c r="U192" s="162"/>
      <c r="V192" s="162"/>
      <c r="W192" s="162"/>
      <c r="X192" s="162"/>
      <c r="Y192" s="162"/>
      <c r="Z192" s="162"/>
    </row>
    <row r="193" spans="1:26" ht="12.75" customHeight="1">
      <c r="A193" s="162"/>
      <c r="B193" s="162"/>
      <c r="C193" s="162"/>
      <c r="D193" s="162"/>
      <c r="E193" s="162"/>
      <c r="F193" s="162"/>
      <c r="G193" s="162"/>
      <c r="H193" s="162"/>
      <c r="I193" s="162"/>
      <c r="J193" s="162"/>
      <c r="K193" s="162"/>
      <c r="L193" s="162"/>
      <c r="M193" s="162"/>
      <c r="N193" s="162"/>
      <c r="O193" s="162"/>
      <c r="P193" s="162"/>
      <c r="Q193" s="162"/>
      <c r="R193" s="162"/>
      <c r="S193" s="162"/>
      <c r="T193" s="162"/>
      <c r="U193" s="162"/>
      <c r="V193" s="162"/>
      <c r="W193" s="162"/>
      <c r="X193" s="162"/>
      <c r="Y193" s="162"/>
      <c r="Z193" s="162"/>
    </row>
    <row r="194" spans="1:26" ht="12.75" customHeight="1">
      <c r="A194" s="162"/>
      <c r="B194" s="162"/>
      <c r="C194" s="162"/>
      <c r="D194" s="162"/>
      <c r="E194" s="162"/>
      <c r="F194" s="162"/>
      <c r="G194" s="162"/>
      <c r="H194" s="162"/>
      <c r="I194" s="162"/>
      <c r="J194" s="162"/>
      <c r="K194" s="162"/>
      <c r="L194" s="162"/>
      <c r="M194" s="162"/>
      <c r="N194" s="162"/>
      <c r="O194" s="162"/>
      <c r="P194" s="162"/>
      <c r="Q194" s="162"/>
      <c r="R194" s="162"/>
      <c r="S194" s="162"/>
      <c r="T194" s="162"/>
      <c r="U194" s="162"/>
      <c r="V194" s="162"/>
      <c r="W194" s="162"/>
      <c r="X194" s="162"/>
      <c r="Y194" s="162"/>
      <c r="Z194" s="162"/>
    </row>
    <row r="195" spans="1:26" ht="12.75" customHeight="1">
      <c r="A195" s="162"/>
      <c r="B195" s="162"/>
      <c r="C195" s="162"/>
      <c r="D195" s="162"/>
      <c r="E195" s="162"/>
      <c r="F195" s="162"/>
      <c r="G195" s="162"/>
      <c r="H195" s="162"/>
      <c r="I195" s="162"/>
      <c r="J195" s="162"/>
      <c r="K195" s="162"/>
      <c r="L195" s="162"/>
      <c r="M195" s="162"/>
      <c r="N195" s="162"/>
      <c r="O195" s="162"/>
      <c r="P195" s="162"/>
      <c r="Q195" s="162"/>
      <c r="R195" s="162"/>
      <c r="S195" s="162"/>
      <c r="T195" s="162"/>
      <c r="U195" s="162"/>
      <c r="V195" s="162"/>
      <c r="W195" s="162"/>
      <c r="X195" s="162"/>
      <c r="Y195" s="162"/>
      <c r="Z195" s="162"/>
    </row>
    <row r="196" spans="1:26" ht="12.75" customHeight="1">
      <c r="A196" s="162"/>
      <c r="B196" s="162"/>
      <c r="C196" s="162"/>
      <c r="D196" s="162"/>
      <c r="E196" s="162"/>
      <c r="F196" s="162"/>
      <c r="G196" s="162"/>
      <c r="H196" s="162"/>
      <c r="I196" s="162"/>
      <c r="J196" s="162"/>
      <c r="K196" s="162"/>
      <c r="L196" s="162"/>
      <c r="M196" s="162"/>
      <c r="N196" s="162"/>
      <c r="O196" s="162"/>
      <c r="P196" s="162"/>
      <c r="Q196" s="162"/>
      <c r="R196" s="162"/>
      <c r="S196" s="162"/>
      <c r="T196" s="162"/>
      <c r="U196" s="162"/>
      <c r="V196" s="162"/>
      <c r="W196" s="162"/>
      <c r="X196" s="162"/>
      <c r="Y196" s="162"/>
      <c r="Z196" s="162"/>
    </row>
    <row r="197" spans="1:26" ht="12.75" customHeight="1">
      <c r="A197" s="162"/>
      <c r="B197" s="162"/>
      <c r="C197" s="162"/>
      <c r="D197" s="162"/>
      <c r="E197" s="162"/>
      <c r="F197" s="162"/>
      <c r="G197" s="162"/>
      <c r="H197" s="162"/>
      <c r="I197" s="162"/>
      <c r="J197" s="162"/>
      <c r="K197" s="162"/>
      <c r="L197" s="162"/>
      <c r="M197" s="162"/>
      <c r="N197" s="162"/>
      <c r="O197" s="162"/>
      <c r="P197" s="162"/>
      <c r="Q197" s="162"/>
      <c r="R197" s="162"/>
      <c r="S197" s="162"/>
      <c r="T197" s="162"/>
      <c r="U197" s="162"/>
      <c r="V197" s="162"/>
      <c r="W197" s="162"/>
      <c r="X197" s="162"/>
      <c r="Y197" s="162"/>
      <c r="Z197" s="162"/>
    </row>
    <row r="198" spans="1:26" ht="12.75" customHeight="1">
      <c r="A198" s="162"/>
      <c r="B198" s="162"/>
      <c r="C198" s="162"/>
      <c r="D198" s="162"/>
      <c r="E198" s="162"/>
      <c r="F198" s="162"/>
      <c r="G198" s="162"/>
      <c r="H198" s="162"/>
      <c r="I198" s="162"/>
      <c r="J198" s="162"/>
      <c r="K198" s="162"/>
      <c r="L198" s="162"/>
      <c r="M198" s="162"/>
      <c r="N198" s="162"/>
      <c r="O198" s="162"/>
      <c r="P198" s="162"/>
      <c r="Q198" s="162"/>
      <c r="R198" s="162"/>
      <c r="S198" s="162"/>
      <c r="T198" s="162"/>
      <c r="U198" s="162"/>
      <c r="V198" s="162"/>
      <c r="W198" s="162"/>
      <c r="X198" s="162"/>
      <c r="Y198" s="162"/>
      <c r="Z198" s="162"/>
    </row>
    <row r="199" spans="1:26" ht="12.75" customHeight="1">
      <c r="A199" s="162"/>
      <c r="B199" s="162"/>
      <c r="C199" s="162"/>
      <c r="D199" s="162"/>
      <c r="E199" s="162"/>
      <c r="F199" s="162"/>
      <c r="G199" s="162"/>
      <c r="H199" s="162"/>
      <c r="I199" s="162"/>
      <c r="J199" s="162"/>
      <c r="K199" s="162"/>
      <c r="L199" s="162"/>
      <c r="M199" s="162"/>
      <c r="N199" s="162"/>
      <c r="O199" s="162"/>
      <c r="P199" s="162"/>
      <c r="Q199" s="162"/>
      <c r="R199" s="162"/>
      <c r="S199" s="162"/>
      <c r="T199" s="162"/>
      <c r="U199" s="162"/>
      <c r="V199" s="162"/>
      <c r="W199" s="162"/>
      <c r="X199" s="162"/>
      <c r="Y199" s="162"/>
      <c r="Z199" s="162"/>
    </row>
    <row r="200" spans="1:26" ht="12.75" customHeight="1">
      <c r="A200" s="162"/>
      <c r="B200" s="162"/>
      <c r="C200" s="162"/>
      <c r="D200" s="162"/>
      <c r="E200" s="162"/>
      <c r="F200" s="162"/>
      <c r="G200" s="162"/>
      <c r="H200" s="162"/>
      <c r="I200" s="162"/>
      <c r="J200" s="162"/>
      <c r="K200" s="162"/>
      <c r="L200" s="162"/>
      <c r="M200" s="162"/>
      <c r="N200" s="162"/>
      <c r="O200" s="162"/>
      <c r="P200" s="162"/>
      <c r="Q200" s="162"/>
      <c r="R200" s="162"/>
      <c r="S200" s="162"/>
      <c r="T200" s="162"/>
      <c r="U200" s="162"/>
      <c r="V200" s="162"/>
      <c r="W200" s="162"/>
      <c r="X200" s="162"/>
      <c r="Y200" s="162"/>
      <c r="Z200" s="162"/>
    </row>
    <row r="201" spans="1:26" ht="12.75" customHeight="1">
      <c r="A201" s="162"/>
      <c r="B201" s="162"/>
      <c r="C201" s="162"/>
      <c r="D201" s="162"/>
      <c r="E201" s="162"/>
      <c r="F201" s="162"/>
      <c r="G201" s="162"/>
      <c r="H201" s="162"/>
      <c r="I201" s="162"/>
      <c r="J201" s="162"/>
      <c r="K201" s="162"/>
      <c r="L201" s="162"/>
      <c r="M201" s="162"/>
      <c r="N201" s="162"/>
      <c r="O201" s="162"/>
      <c r="P201" s="162"/>
      <c r="Q201" s="162"/>
      <c r="R201" s="162"/>
      <c r="S201" s="162"/>
      <c r="T201" s="162"/>
      <c r="U201" s="162"/>
      <c r="V201" s="162"/>
      <c r="W201" s="162"/>
      <c r="X201" s="162"/>
      <c r="Y201" s="162"/>
      <c r="Z201" s="162"/>
    </row>
    <row r="202" spans="1:26" ht="12.75" customHeight="1">
      <c r="A202" s="162"/>
      <c r="B202" s="162"/>
      <c r="C202" s="162"/>
      <c r="D202" s="162"/>
      <c r="E202" s="162"/>
      <c r="F202" s="162"/>
      <c r="G202" s="162"/>
      <c r="H202" s="162"/>
      <c r="I202" s="162"/>
      <c r="J202" s="162"/>
      <c r="K202" s="162"/>
      <c r="L202" s="162"/>
      <c r="M202" s="162"/>
      <c r="N202" s="162"/>
      <c r="O202" s="162"/>
      <c r="P202" s="162"/>
      <c r="Q202" s="162"/>
      <c r="R202" s="162"/>
      <c r="S202" s="162"/>
      <c r="T202" s="162"/>
      <c r="U202" s="162"/>
      <c r="V202" s="162"/>
      <c r="W202" s="162"/>
      <c r="X202" s="162"/>
      <c r="Y202" s="162"/>
      <c r="Z202" s="162"/>
    </row>
    <row r="203" spans="1:26" ht="12.75" customHeight="1">
      <c r="A203" s="162"/>
      <c r="B203" s="162"/>
      <c r="C203" s="162"/>
      <c r="D203" s="162"/>
      <c r="E203" s="162"/>
      <c r="F203" s="162"/>
      <c r="G203" s="162"/>
      <c r="H203" s="162"/>
      <c r="I203" s="162"/>
      <c r="J203" s="162"/>
      <c r="K203" s="162"/>
      <c r="L203" s="162"/>
      <c r="M203" s="162"/>
      <c r="N203" s="162"/>
      <c r="O203" s="162"/>
      <c r="P203" s="162"/>
      <c r="Q203" s="162"/>
      <c r="R203" s="162"/>
      <c r="S203" s="162"/>
      <c r="T203" s="162"/>
      <c r="U203" s="162"/>
      <c r="V203" s="162"/>
      <c r="W203" s="162"/>
      <c r="X203" s="162"/>
      <c r="Y203" s="162"/>
      <c r="Z203" s="162"/>
    </row>
    <row r="204" spans="1:26" ht="12.75" customHeight="1">
      <c r="A204" s="162"/>
      <c r="B204" s="162"/>
      <c r="C204" s="162"/>
      <c r="D204" s="162"/>
      <c r="E204" s="162"/>
      <c r="F204" s="162"/>
      <c r="G204" s="162"/>
      <c r="H204" s="162"/>
      <c r="I204" s="162"/>
      <c r="J204" s="162"/>
      <c r="K204" s="162"/>
      <c r="L204" s="162"/>
      <c r="M204" s="162"/>
      <c r="N204" s="162"/>
      <c r="O204" s="162"/>
      <c r="P204" s="162"/>
      <c r="Q204" s="162"/>
      <c r="R204" s="162"/>
      <c r="S204" s="162"/>
      <c r="T204" s="162"/>
      <c r="U204" s="162"/>
      <c r="V204" s="162"/>
      <c r="W204" s="162"/>
      <c r="X204" s="162"/>
      <c r="Y204" s="162"/>
      <c r="Z204" s="162"/>
    </row>
    <row r="205" spans="1:26" ht="12.75" customHeight="1">
      <c r="A205" s="162"/>
      <c r="B205" s="162"/>
      <c r="C205" s="162"/>
      <c r="D205" s="162"/>
      <c r="E205" s="162"/>
      <c r="F205" s="162"/>
      <c r="G205" s="162"/>
      <c r="H205" s="162"/>
      <c r="I205" s="162"/>
      <c r="J205" s="162"/>
      <c r="K205" s="162"/>
      <c r="L205" s="162"/>
      <c r="M205" s="162"/>
      <c r="N205" s="162"/>
      <c r="O205" s="162"/>
      <c r="P205" s="162"/>
      <c r="Q205" s="162"/>
      <c r="R205" s="162"/>
      <c r="S205" s="162"/>
      <c r="T205" s="162"/>
      <c r="U205" s="162"/>
      <c r="V205" s="162"/>
      <c r="W205" s="162"/>
      <c r="X205" s="162"/>
      <c r="Y205" s="162"/>
      <c r="Z205" s="162"/>
    </row>
    <row r="206" spans="1:26" ht="12.75" customHeight="1">
      <c r="A206" s="162"/>
      <c r="B206" s="162"/>
      <c r="C206" s="162"/>
      <c r="D206" s="162"/>
      <c r="E206" s="162"/>
      <c r="F206" s="162"/>
      <c r="G206" s="162"/>
      <c r="H206" s="162"/>
      <c r="I206" s="162"/>
      <c r="J206" s="162"/>
      <c r="K206" s="162"/>
      <c r="L206" s="162"/>
      <c r="M206" s="162"/>
      <c r="N206" s="162"/>
      <c r="O206" s="162"/>
      <c r="P206" s="162"/>
      <c r="Q206" s="162"/>
      <c r="R206" s="162"/>
      <c r="S206" s="162"/>
      <c r="T206" s="162"/>
      <c r="U206" s="162"/>
      <c r="V206" s="162"/>
      <c r="W206" s="162"/>
      <c r="X206" s="162"/>
      <c r="Y206" s="162"/>
      <c r="Z206" s="162"/>
    </row>
    <row r="207" spans="1:26" ht="12.75" customHeight="1">
      <c r="A207" s="162"/>
      <c r="B207" s="162"/>
      <c r="C207" s="162"/>
      <c r="D207" s="162"/>
      <c r="E207" s="162"/>
      <c r="F207" s="162"/>
      <c r="G207" s="162"/>
      <c r="H207" s="162"/>
      <c r="I207" s="162"/>
      <c r="J207" s="162"/>
      <c r="K207" s="162"/>
      <c r="L207" s="162"/>
      <c r="M207" s="162"/>
      <c r="N207" s="162"/>
      <c r="O207" s="162"/>
      <c r="P207" s="162"/>
      <c r="Q207" s="162"/>
      <c r="R207" s="162"/>
      <c r="S207" s="162"/>
      <c r="T207" s="162"/>
      <c r="U207" s="162"/>
      <c r="V207" s="162"/>
      <c r="W207" s="162"/>
      <c r="X207" s="162"/>
      <c r="Y207" s="162"/>
      <c r="Z207" s="162"/>
    </row>
    <row r="208" spans="1:26" ht="12.75" customHeight="1">
      <c r="A208" s="162"/>
      <c r="B208" s="162"/>
      <c r="C208" s="162"/>
      <c r="D208" s="162"/>
      <c r="E208" s="162"/>
      <c r="F208" s="162"/>
      <c r="G208" s="162"/>
      <c r="H208" s="162"/>
      <c r="I208" s="162"/>
      <c r="J208" s="162"/>
      <c r="K208" s="162"/>
      <c r="L208" s="162"/>
      <c r="M208" s="162"/>
      <c r="N208" s="162"/>
      <c r="O208" s="162"/>
      <c r="P208" s="162"/>
      <c r="Q208" s="162"/>
      <c r="R208" s="162"/>
      <c r="S208" s="162"/>
      <c r="T208" s="162"/>
      <c r="U208" s="162"/>
      <c r="V208" s="162"/>
      <c r="W208" s="162"/>
      <c r="X208" s="162"/>
      <c r="Y208" s="162"/>
      <c r="Z208" s="162"/>
    </row>
    <row r="209" spans="1:26" ht="12.75" customHeight="1">
      <c r="A209" s="162"/>
      <c r="B209" s="162"/>
      <c r="C209" s="162"/>
      <c r="D209" s="162"/>
      <c r="E209" s="162"/>
      <c r="F209" s="162"/>
      <c r="G209" s="162"/>
      <c r="H209" s="162"/>
      <c r="I209" s="162"/>
      <c r="J209" s="162"/>
      <c r="K209" s="162"/>
      <c r="L209" s="162"/>
      <c r="M209" s="162"/>
      <c r="N209" s="162"/>
      <c r="O209" s="162"/>
      <c r="P209" s="162"/>
      <c r="Q209" s="162"/>
      <c r="R209" s="162"/>
      <c r="S209" s="162"/>
      <c r="T209" s="162"/>
      <c r="U209" s="162"/>
      <c r="V209" s="162"/>
      <c r="W209" s="162"/>
      <c r="X209" s="162"/>
      <c r="Y209" s="162"/>
      <c r="Z209" s="162"/>
    </row>
    <row r="210" spans="1:26" ht="12.75" customHeight="1">
      <c r="A210" s="162"/>
      <c r="B210" s="162"/>
      <c r="C210" s="162"/>
      <c r="D210" s="162"/>
      <c r="E210" s="162"/>
      <c r="F210" s="162"/>
      <c r="G210" s="162"/>
      <c r="H210" s="162"/>
      <c r="I210" s="162"/>
      <c r="J210" s="162"/>
      <c r="K210" s="162"/>
      <c r="L210" s="162"/>
      <c r="M210" s="162"/>
      <c r="N210" s="162"/>
      <c r="O210" s="162"/>
      <c r="P210" s="162"/>
      <c r="Q210" s="162"/>
      <c r="R210" s="162"/>
      <c r="S210" s="162"/>
      <c r="T210" s="162"/>
      <c r="U210" s="162"/>
      <c r="V210" s="162"/>
      <c r="W210" s="162"/>
      <c r="X210" s="162"/>
      <c r="Y210" s="162"/>
      <c r="Z210" s="162"/>
    </row>
    <row r="211" spans="1:26" ht="12.75" customHeight="1">
      <c r="A211" s="162"/>
      <c r="B211" s="162"/>
      <c r="C211" s="162"/>
      <c r="D211" s="162"/>
      <c r="E211" s="162"/>
      <c r="F211" s="162"/>
      <c r="G211" s="162"/>
      <c r="H211" s="162"/>
      <c r="I211" s="162"/>
      <c r="J211" s="162"/>
      <c r="K211" s="162"/>
      <c r="L211" s="162"/>
      <c r="M211" s="162"/>
      <c r="N211" s="162"/>
      <c r="O211" s="162"/>
      <c r="P211" s="162"/>
      <c r="Q211" s="162"/>
      <c r="R211" s="162"/>
      <c r="S211" s="162"/>
      <c r="T211" s="162"/>
      <c r="U211" s="162"/>
      <c r="V211" s="162"/>
      <c r="W211" s="162"/>
      <c r="X211" s="162"/>
      <c r="Y211" s="162"/>
      <c r="Z211" s="162"/>
    </row>
    <row r="212" spans="1:26" ht="12.75" customHeight="1">
      <c r="A212" s="162"/>
      <c r="B212" s="162"/>
      <c r="C212" s="162"/>
      <c r="D212" s="162"/>
      <c r="E212" s="162"/>
      <c r="F212" s="162"/>
      <c r="G212" s="162"/>
      <c r="H212" s="162"/>
      <c r="I212" s="162"/>
      <c r="J212" s="162"/>
      <c r="K212" s="162"/>
      <c r="L212" s="162"/>
      <c r="M212" s="162"/>
      <c r="N212" s="162"/>
      <c r="O212" s="162"/>
      <c r="P212" s="162"/>
      <c r="Q212" s="162"/>
      <c r="R212" s="162"/>
      <c r="S212" s="162"/>
      <c r="T212" s="162"/>
      <c r="U212" s="162"/>
      <c r="V212" s="162"/>
      <c r="W212" s="162"/>
      <c r="X212" s="162"/>
      <c r="Y212" s="162"/>
      <c r="Z212" s="162"/>
    </row>
    <row r="213" spans="1:26" ht="12.75" customHeight="1">
      <c r="A213" s="162"/>
      <c r="B213" s="162"/>
      <c r="C213" s="162"/>
      <c r="D213" s="162"/>
      <c r="E213" s="162"/>
      <c r="F213" s="162"/>
      <c r="G213" s="162"/>
      <c r="H213" s="162"/>
      <c r="I213" s="162"/>
      <c r="J213" s="162"/>
      <c r="K213" s="162"/>
      <c r="L213" s="162"/>
      <c r="M213" s="162"/>
      <c r="N213" s="162"/>
      <c r="O213" s="162"/>
      <c r="P213" s="162"/>
      <c r="Q213" s="162"/>
      <c r="R213" s="162"/>
      <c r="S213" s="162"/>
      <c r="T213" s="162"/>
      <c r="U213" s="162"/>
      <c r="V213" s="162"/>
      <c r="W213" s="162"/>
      <c r="X213" s="162"/>
      <c r="Y213" s="162"/>
      <c r="Z213" s="162"/>
    </row>
    <row r="214" spans="1:26" ht="12.75" customHeight="1">
      <c r="A214" s="162"/>
      <c r="B214" s="162"/>
      <c r="C214" s="162"/>
      <c r="D214" s="162"/>
      <c r="E214" s="162"/>
      <c r="F214" s="162"/>
      <c r="G214" s="162"/>
      <c r="H214" s="162"/>
      <c r="I214" s="162"/>
      <c r="J214" s="162"/>
      <c r="K214" s="162"/>
      <c r="L214" s="162"/>
      <c r="M214" s="162"/>
      <c r="N214" s="162"/>
      <c r="O214" s="162"/>
      <c r="P214" s="162"/>
      <c r="Q214" s="162"/>
      <c r="R214" s="162"/>
      <c r="S214" s="162"/>
      <c r="T214" s="162"/>
      <c r="U214" s="162"/>
      <c r="V214" s="162"/>
      <c r="W214" s="162"/>
      <c r="X214" s="162"/>
      <c r="Y214" s="162"/>
      <c r="Z214" s="162"/>
    </row>
    <row r="215" spans="1:26" ht="12.75" customHeight="1">
      <c r="A215" s="162"/>
      <c r="B215" s="162"/>
      <c r="C215" s="162"/>
      <c r="D215" s="162"/>
      <c r="E215" s="162"/>
      <c r="F215" s="162"/>
      <c r="G215" s="162"/>
      <c r="H215" s="162"/>
      <c r="I215" s="162"/>
      <c r="J215" s="162"/>
      <c r="K215" s="162"/>
      <c r="L215" s="162"/>
      <c r="M215" s="162"/>
      <c r="N215" s="162"/>
      <c r="O215" s="162"/>
      <c r="P215" s="162"/>
      <c r="Q215" s="162"/>
      <c r="R215" s="162"/>
      <c r="S215" s="162"/>
      <c r="T215" s="162"/>
      <c r="U215" s="162"/>
      <c r="V215" s="162"/>
      <c r="W215" s="162"/>
      <c r="X215" s="162"/>
      <c r="Y215" s="162"/>
      <c r="Z215" s="162"/>
    </row>
    <row r="216" spans="1:26" ht="12.75" customHeight="1">
      <c r="A216" s="162"/>
      <c r="B216" s="162"/>
      <c r="C216" s="162"/>
      <c r="D216" s="162"/>
      <c r="E216" s="162"/>
      <c r="F216" s="162"/>
      <c r="G216" s="162"/>
      <c r="H216" s="162"/>
      <c r="I216" s="162"/>
      <c r="J216" s="162"/>
      <c r="K216" s="162"/>
      <c r="L216" s="162"/>
      <c r="M216" s="162"/>
      <c r="N216" s="162"/>
      <c r="O216" s="162"/>
      <c r="P216" s="162"/>
      <c r="Q216" s="162"/>
      <c r="R216" s="162"/>
      <c r="S216" s="162"/>
      <c r="T216" s="162"/>
      <c r="U216" s="162"/>
      <c r="V216" s="162"/>
      <c r="W216" s="162"/>
      <c r="X216" s="162"/>
      <c r="Y216" s="162"/>
      <c r="Z216" s="162"/>
    </row>
    <row r="217" spans="1:26" ht="12.75" customHeight="1">
      <c r="A217" s="162"/>
      <c r="B217" s="162"/>
      <c r="C217" s="162"/>
      <c r="D217" s="162"/>
      <c r="E217" s="162"/>
      <c r="F217" s="162"/>
      <c r="G217" s="162"/>
      <c r="H217" s="162"/>
      <c r="I217" s="162"/>
      <c r="J217" s="162"/>
      <c r="K217" s="162"/>
      <c r="L217" s="162"/>
      <c r="M217" s="162"/>
      <c r="N217" s="162"/>
      <c r="O217" s="162"/>
      <c r="P217" s="162"/>
      <c r="Q217" s="162"/>
      <c r="R217" s="162"/>
      <c r="S217" s="162"/>
      <c r="T217" s="162"/>
      <c r="U217" s="162"/>
      <c r="V217" s="162"/>
      <c r="W217" s="162"/>
      <c r="X217" s="162"/>
      <c r="Y217" s="162"/>
      <c r="Z217" s="162"/>
    </row>
    <row r="218" spans="1:26" ht="12.75" customHeight="1">
      <c r="A218" s="162"/>
      <c r="B218" s="162"/>
      <c r="C218" s="162"/>
      <c r="D218" s="162"/>
      <c r="E218" s="162"/>
      <c r="F218" s="162"/>
      <c r="G218" s="162"/>
      <c r="H218" s="162"/>
      <c r="I218" s="162"/>
      <c r="J218" s="162"/>
      <c r="K218" s="162"/>
      <c r="L218" s="162"/>
      <c r="M218" s="162"/>
      <c r="N218" s="162"/>
      <c r="O218" s="162"/>
      <c r="P218" s="162"/>
      <c r="Q218" s="162"/>
      <c r="R218" s="162"/>
      <c r="S218" s="162"/>
      <c r="T218" s="162"/>
      <c r="U218" s="162"/>
      <c r="V218" s="162"/>
      <c r="W218" s="162"/>
      <c r="X218" s="162"/>
      <c r="Y218" s="162"/>
      <c r="Z218" s="162"/>
    </row>
    <row r="219" spans="1:26" ht="12.75" customHeight="1">
      <c r="A219" s="162"/>
      <c r="B219" s="162"/>
      <c r="C219" s="162"/>
      <c r="D219" s="162"/>
      <c r="E219" s="162"/>
      <c r="F219" s="162"/>
      <c r="G219" s="162"/>
      <c r="H219" s="162"/>
      <c r="I219" s="162"/>
      <c r="J219" s="162"/>
      <c r="K219" s="162"/>
      <c r="L219" s="162"/>
      <c r="M219" s="162"/>
      <c r="N219" s="162"/>
      <c r="O219" s="162"/>
      <c r="P219" s="162"/>
      <c r="Q219" s="162"/>
      <c r="R219" s="162"/>
      <c r="S219" s="162"/>
      <c r="T219" s="162"/>
      <c r="U219" s="162"/>
      <c r="V219" s="162"/>
      <c r="W219" s="162"/>
      <c r="X219" s="162"/>
      <c r="Y219" s="162"/>
      <c r="Z219" s="162"/>
    </row>
    <row r="220" spans="1:26" ht="12.75" customHeight="1">
      <c r="A220" s="162"/>
      <c r="B220" s="162"/>
      <c r="C220" s="162"/>
      <c r="D220" s="162"/>
      <c r="E220" s="162"/>
      <c r="F220" s="162"/>
      <c r="G220" s="162"/>
      <c r="H220" s="162"/>
      <c r="I220" s="162"/>
      <c r="J220" s="162"/>
      <c r="K220" s="162"/>
      <c r="L220" s="162"/>
      <c r="M220" s="162"/>
      <c r="N220" s="162"/>
      <c r="O220" s="162"/>
      <c r="P220" s="162"/>
      <c r="Q220" s="162"/>
      <c r="R220" s="162"/>
      <c r="S220" s="162"/>
      <c r="T220" s="162"/>
      <c r="U220" s="162"/>
      <c r="V220" s="162"/>
      <c r="W220" s="162"/>
      <c r="X220" s="162"/>
      <c r="Y220" s="162"/>
      <c r="Z220" s="162"/>
    </row>
    <row r="221" spans="1:26" ht="12.75" customHeight="1">
      <c r="A221" s="162"/>
      <c r="B221" s="162"/>
      <c r="C221" s="162"/>
      <c r="D221" s="162"/>
      <c r="E221" s="162"/>
      <c r="F221" s="162"/>
      <c r="G221" s="162"/>
      <c r="H221" s="162"/>
      <c r="I221" s="162"/>
      <c r="J221" s="162"/>
      <c r="K221" s="162"/>
      <c r="L221" s="162"/>
      <c r="M221" s="162"/>
      <c r="N221" s="162"/>
      <c r="O221" s="162"/>
      <c r="P221" s="162"/>
      <c r="Q221" s="162"/>
      <c r="R221" s="162"/>
      <c r="S221" s="162"/>
      <c r="T221" s="162"/>
      <c r="U221" s="162"/>
      <c r="V221" s="162"/>
      <c r="W221" s="162"/>
      <c r="X221" s="162"/>
      <c r="Y221" s="162"/>
      <c r="Z221" s="162"/>
    </row>
    <row r="222" spans="1:26" ht="12.75" customHeight="1">
      <c r="A222" s="162"/>
      <c r="B222" s="162"/>
      <c r="C222" s="162"/>
      <c r="D222" s="162"/>
      <c r="E222" s="162"/>
      <c r="F222" s="162"/>
      <c r="G222" s="162"/>
      <c r="H222" s="162"/>
      <c r="I222" s="162"/>
      <c r="J222" s="162"/>
      <c r="K222" s="162"/>
      <c r="L222" s="162"/>
      <c r="M222" s="162"/>
      <c r="N222" s="162"/>
      <c r="O222" s="162"/>
      <c r="P222" s="162"/>
      <c r="Q222" s="162"/>
      <c r="R222" s="162"/>
      <c r="S222" s="162"/>
      <c r="T222" s="162"/>
      <c r="U222" s="162"/>
      <c r="V222" s="162"/>
      <c r="W222" s="162"/>
      <c r="X222" s="162"/>
      <c r="Y222" s="162"/>
      <c r="Z222" s="162"/>
    </row>
    <row r="223" spans="1:26" ht="12.75" customHeight="1">
      <c r="A223" s="162"/>
      <c r="B223" s="162"/>
      <c r="C223" s="162"/>
      <c r="D223" s="162"/>
      <c r="E223" s="162"/>
      <c r="F223" s="162"/>
      <c r="G223" s="162"/>
      <c r="H223" s="162"/>
      <c r="I223" s="162"/>
      <c r="J223" s="162"/>
      <c r="K223" s="162"/>
      <c r="L223" s="162"/>
      <c r="M223" s="162"/>
      <c r="N223" s="162"/>
      <c r="O223" s="162"/>
      <c r="P223" s="162"/>
      <c r="Q223" s="162"/>
      <c r="R223" s="162"/>
      <c r="S223" s="162"/>
      <c r="T223" s="162"/>
      <c r="U223" s="162"/>
      <c r="V223" s="162"/>
      <c r="W223" s="162"/>
      <c r="X223" s="162"/>
      <c r="Y223" s="162"/>
      <c r="Z223" s="162"/>
    </row>
    <row r="224" spans="1:26" ht="12.75" customHeight="1">
      <c r="A224" s="162"/>
      <c r="B224" s="162"/>
      <c r="C224" s="162"/>
      <c r="D224" s="162"/>
      <c r="E224" s="162"/>
      <c r="F224" s="162"/>
      <c r="G224" s="162"/>
      <c r="H224" s="162"/>
      <c r="I224" s="162"/>
      <c r="J224" s="162"/>
      <c r="K224" s="162"/>
      <c r="L224" s="162"/>
      <c r="M224" s="162"/>
      <c r="N224" s="162"/>
      <c r="O224" s="162"/>
      <c r="P224" s="162"/>
      <c r="Q224" s="162"/>
      <c r="R224" s="162"/>
      <c r="S224" s="162"/>
      <c r="T224" s="162"/>
      <c r="U224" s="162"/>
      <c r="V224" s="162"/>
      <c r="W224" s="162"/>
      <c r="X224" s="162"/>
      <c r="Y224" s="162"/>
      <c r="Z224" s="162"/>
    </row>
    <row r="225" spans="1:26" ht="12.75" customHeight="1">
      <c r="A225" s="162"/>
      <c r="B225" s="162"/>
      <c r="C225" s="162"/>
      <c r="D225" s="162"/>
      <c r="E225" s="162"/>
      <c r="F225" s="162"/>
      <c r="G225" s="162"/>
      <c r="H225" s="162"/>
      <c r="I225" s="162"/>
      <c r="J225" s="162"/>
      <c r="K225" s="162"/>
      <c r="L225" s="162"/>
      <c r="M225" s="162"/>
      <c r="N225" s="162"/>
      <c r="O225" s="162"/>
      <c r="P225" s="162"/>
      <c r="Q225" s="162"/>
      <c r="R225" s="162"/>
      <c r="S225" s="162"/>
      <c r="T225" s="162"/>
      <c r="U225" s="162"/>
      <c r="V225" s="162"/>
      <c r="W225" s="162"/>
      <c r="X225" s="162"/>
      <c r="Y225" s="162"/>
      <c r="Z225" s="162"/>
    </row>
    <row r="226" spans="1:26" ht="12.75" customHeight="1">
      <c r="A226" s="162"/>
      <c r="B226" s="162"/>
      <c r="C226" s="162"/>
      <c r="D226" s="162"/>
      <c r="E226" s="162"/>
      <c r="F226" s="162"/>
      <c r="G226" s="162"/>
      <c r="H226" s="162"/>
      <c r="I226" s="162"/>
      <c r="J226" s="162"/>
      <c r="K226" s="162"/>
      <c r="L226" s="162"/>
      <c r="M226" s="162"/>
      <c r="N226" s="162"/>
      <c r="O226" s="162"/>
      <c r="P226" s="162"/>
      <c r="Q226" s="162"/>
      <c r="R226" s="162"/>
      <c r="S226" s="162"/>
      <c r="T226" s="162"/>
      <c r="U226" s="162"/>
      <c r="V226" s="162"/>
      <c r="W226" s="162"/>
      <c r="X226" s="162"/>
      <c r="Y226" s="162"/>
      <c r="Z226" s="162"/>
    </row>
    <row r="227" spans="1:26" ht="12.75" customHeight="1">
      <c r="A227" s="162"/>
      <c r="B227" s="162"/>
      <c r="C227" s="162"/>
      <c r="D227" s="162"/>
      <c r="E227" s="162"/>
      <c r="F227" s="162"/>
      <c r="G227" s="162"/>
      <c r="H227" s="162"/>
      <c r="I227" s="162"/>
      <c r="J227" s="162"/>
      <c r="K227" s="162"/>
      <c r="L227" s="162"/>
      <c r="M227" s="162"/>
      <c r="N227" s="162"/>
      <c r="O227" s="162"/>
      <c r="P227" s="162"/>
      <c r="Q227" s="162"/>
      <c r="R227" s="162"/>
      <c r="S227" s="162"/>
      <c r="T227" s="162"/>
      <c r="U227" s="162"/>
      <c r="V227" s="162"/>
      <c r="W227" s="162"/>
      <c r="X227" s="162"/>
      <c r="Y227" s="162"/>
      <c r="Z227" s="162"/>
    </row>
    <row r="228" spans="1:26" ht="12.75" customHeight="1">
      <c r="A228" s="162"/>
      <c r="B228" s="162"/>
      <c r="C228" s="162"/>
      <c r="D228" s="162"/>
      <c r="E228" s="162"/>
      <c r="F228" s="162"/>
      <c r="G228" s="162"/>
      <c r="H228" s="162"/>
      <c r="I228" s="162"/>
      <c r="J228" s="162"/>
      <c r="K228" s="162"/>
      <c r="L228" s="162"/>
      <c r="M228" s="162"/>
      <c r="N228" s="162"/>
      <c r="O228" s="162"/>
      <c r="P228" s="162"/>
      <c r="Q228" s="162"/>
      <c r="R228" s="162"/>
      <c r="S228" s="162"/>
      <c r="T228" s="162"/>
      <c r="U228" s="162"/>
      <c r="V228" s="162"/>
      <c r="W228" s="162"/>
      <c r="X228" s="162"/>
      <c r="Y228" s="162"/>
      <c r="Z228" s="162"/>
    </row>
    <row r="229" spans="1:26" ht="12.75" customHeight="1">
      <c r="A229" s="162"/>
      <c r="B229" s="162"/>
      <c r="C229" s="162"/>
      <c r="D229" s="162"/>
      <c r="E229" s="162"/>
      <c r="F229" s="162"/>
      <c r="G229" s="162"/>
      <c r="H229" s="162"/>
      <c r="I229" s="162"/>
      <c r="J229" s="162"/>
      <c r="K229" s="162"/>
      <c r="L229" s="162"/>
      <c r="M229" s="162"/>
      <c r="N229" s="162"/>
      <c r="O229" s="162"/>
      <c r="P229" s="162"/>
      <c r="Q229" s="162"/>
      <c r="R229" s="162"/>
      <c r="S229" s="162"/>
      <c r="T229" s="162"/>
      <c r="U229" s="162"/>
      <c r="V229" s="162"/>
      <c r="W229" s="162"/>
      <c r="X229" s="162"/>
      <c r="Y229" s="162"/>
      <c r="Z229" s="162"/>
    </row>
    <row r="230" spans="1:26" ht="12.75" customHeight="1">
      <c r="A230" s="162"/>
      <c r="B230" s="162"/>
      <c r="C230" s="162"/>
      <c r="D230" s="162"/>
      <c r="E230" s="162"/>
      <c r="F230" s="162"/>
      <c r="G230" s="162"/>
      <c r="H230" s="162"/>
      <c r="I230" s="162"/>
      <c r="J230" s="162"/>
      <c r="K230" s="162"/>
      <c r="L230" s="162"/>
      <c r="M230" s="162"/>
      <c r="N230" s="162"/>
      <c r="O230" s="162"/>
      <c r="P230" s="162"/>
      <c r="Q230" s="162"/>
      <c r="R230" s="162"/>
      <c r="S230" s="162"/>
      <c r="T230" s="162"/>
      <c r="U230" s="162"/>
      <c r="V230" s="162"/>
      <c r="W230" s="162"/>
      <c r="X230" s="162"/>
      <c r="Y230" s="162"/>
      <c r="Z230" s="162"/>
    </row>
    <row r="231" spans="1:26" ht="12.75" customHeight="1">
      <c r="A231" s="162"/>
      <c r="B231" s="162"/>
      <c r="C231" s="162"/>
      <c r="D231" s="162"/>
      <c r="E231" s="162"/>
      <c r="F231" s="162"/>
      <c r="G231" s="162"/>
      <c r="H231" s="162"/>
      <c r="I231" s="162"/>
      <c r="J231" s="162"/>
      <c r="K231" s="162"/>
      <c r="L231" s="162"/>
      <c r="M231" s="162"/>
      <c r="N231" s="162"/>
      <c r="O231" s="162"/>
      <c r="P231" s="162"/>
      <c r="Q231" s="162"/>
      <c r="R231" s="162"/>
      <c r="S231" s="162"/>
      <c r="T231" s="162"/>
      <c r="U231" s="162"/>
      <c r="V231" s="162"/>
      <c r="W231" s="162"/>
      <c r="X231" s="162"/>
      <c r="Y231" s="162"/>
      <c r="Z231" s="162"/>
    </row>
    <row r="232" spans="1:26" ht="12.75" customHeight="1">
      <c r="A232" s="162"/>
      <c r="B232" s="162"/>
      <c r="C232" s="162"/>
      <c r="D232" s="162"/>
      <c r="E232" s="162"/>
      <c r="F232" s="162"/>
      <c r="G232" s="162"/>
      <c r="H232" s="162"/>
      <c r="I232" s="162"/>
      <c r="J232" s="162"/>
      <c r="K232" s="162"/>
      <c r="L232" s="162"/>
      <c r="M232" s="162"/>
      <c r="N232" s="162"/>
      <c r="O232" s="162"/>
      <c r="P232" s="162"/>
      <c r="Q232" s="162"/>
      <c r="R232" s="162"/>
      <c r="S232" s="162"/>
      <c r="T232" s="162"/>
      <c r="U232" s="162"/>
      <c r="V232" s="162"/>
      <c r="W232" s="162"/>
      <c r="X232" s="162"/>
      <c r="Y232" s="162"/>
      <c r="Z232" s="162"/>
    </row>
    <row r="233" spans="1:26" ht="12.75" customHeight="1">
      <c r="A233" s="162"/>
      <c r="B233" s="162"/>
      <c r="C233" s="162"/>
      <c r="D233" s="162"/>
      <c r="E233" s="162"/>
      <c r="F233" s="162"/>
      <c r="G233" s="162"/>
      <c r="H233" s="162"/>
      <c r="I233" s="162"/>
      <c r="J233" s="162"/>
      <c r="K233" s="162"/>
      <c r="L233" s="162"/>
      <c r="M233" s="162"/>
      <c r="N233" s="162"/>
      <c r="O233" s="162"/>
      <c r="P233" s="162"/>
      <c r="Q233" s="162"/>
      <c r="R233" s="162"/>
      <c r="S233" s="162"/>
      <c r="T233" s="162"/>
      <c r="U233" s="162"/>
      <c r="V233" s="162"/>
      <c r="W233" s="162"/>
      <c r="X233" s="162"/>
      <c r="Y233" s="162"/>
      <c r="Z233" s="162"/>
    </row>
  </sheetData>
  <mergeCells count="11">
    <mergeCell ref="C21:D21"/>
    <mergeCell ref="F21:M21"/>
    <mergeCell ref="E3:E4"/>
    <mergeCell ref="F3:M4"/>
    <mergeCell ref="F5:M5"/>
    <mergeCell ref="I7:K7"/>
    <mergeCell ref="C20:D20"/>
    <mergeCell ref="F19:M19"/>
    <mergeCell ref="C17:M17"/>
    <mergeCell ref="C19:D19"/>
    <mergeCell ref="F20:M20"/>
  </mergeCells>
  <conditionalFormatting sqref="G25 G27 G29 G31 G33">
    <cfRule type="cellIs" dxfId="9" priority="4" operator="between">
      <formula>0.76</formula>
      <formula>1</formula>
    </cfRule>
  </conditionalFormatting>
  <conditionalFormatting sqref="G25 G27 G29 G31 G33">
    <cfRule type="cellIs" dxfId="8" priority="5" operator="between">
      <formula>0.51</formula>
      <formula>0.75</formula>
    </cfRule>
  </conditionalFormatting>
  <conditionalFormatting sqref="G25 G27 G29 G31 G33">
    <cfRule type="cellIs" dxfId="7" priority="6" operator="between">
      <formula>0.26</formula>
      <formula>0.5</formula>
    </cfRule>
  </conditionalFormatting>
  <conditionalFormatting sqref="M7">
    <cfRule type="cellIs" dxfId="6" priority="7" operator="between">
      <formula>0.76</formula>
      <formula>1</formula>
    </cfRule>
  </conditionalFormatting>
  <conditionalFormatting sqref="M7">
    <cfRule type="cellIs" dxfId="5" priority="8" operator="between">
      <formula>0.51</formula>
      <formula>0.75</formula>
    </cfRule>
  </conditionalFormatting>
  <conditionalFormatting sqref="M7">
    <cfRule type="cellIs" dxfId="4" priority="9" operator="between">
      <formula>0.26</formula>
      <formula>0.5</formula>
    </cfRule>
  </conditionalFormatting>
  <conditionalFormatting sqref="M7">
    <cfRule type="cellIs" dxfId="3" priority="10" operator="between">
      <formula>0</formula>
      <formula>0.25</formula>
    </cfRule>
  </conditionalFormatting>
  <conditionalFormatting sqref="K25 K27 K29 K31 K33">
    <cfRule type="cellIs" dxfId="2" priority="1" operator="between">
      <formula>0.76</formula>
      <formula>1</formula>
    </cfRule>
  </conditionalFormatting>
  <conditionalFormatting sqref="K25 K27 K29 K31 K33">
    <cfRule type="cellIs" dxfId="1" priority="2" operator="between">
      <formula>0.51</formula>
      <formula>0.75</formula>
    </cfRule>
  </conditionalFormatting>
  <conditionalFormatting sqref="K25 K27 K29 K31 K33">
    <cfRule type="cellIs" dxfId="0" priority="3" operator="between">
      <formula>0.26</formula>
      <formula>0.5</formula>
    </cfRule>
  </conditionalFormatting>
  <dataValidations count="2">
    <dataValidation type="list" allowBlank="1" showErrorMessage="1" sqref="E19" xr:uid="{00000000-0002-0000-0800-000000000000}">
      <formula1>"Si,No,En proceso"</formula1>
    </dataValidation>
    <dataValidation type="list" allowBlank="1" showErrorMessage="1" sqref="N19:O20 E20:E21" xr:uid="{00000000-0002-0000-0800-000001000000}">
      <formula1>"Si,No"</formula1>
    </dataValidation>
  </dataValidations>
  <pageMargins left="0.7" right="0.7" top="0.75" bottom="0.75" header="0" footer="0"/>
  <pageSetup orientation="portrait"/>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S282"/>
  <sheetViews>
    <sheetView workbookViewId="0">
      <selection activeCell="J70" sqref="J70"/>
    </sheetView>
  </sheetViews>
  <sheetFormatPr baseColWidth="10" defaultColWidth="14.453125" defaultRowHeight="15" customHeight="1"/>
  <cols>
    <col min="1" max="1" width="11.453125" customWidth="1"/>
    <col min="2" max="4" width="22.26953125" customWidth="1"/>
    <col min="5" max="5" width="34.453125" customWidth="1"/>
    <col min="6" max="6" width="36.453125" customWidth="1"/>
    <col min="7" max="7" width="11.453125" customWidth="1"/>
    <col min="8" max="8" width="12.26953125" customWidth="1"/>
    <col min="9" max="9" width="12.7265625" customWidth="1"/>
    <col min="10" max="12" width="11.453125" customWidth="1"/>
    <col min="13" max="14" width="17.453125" customWidth="1"/>
    <col min="15" max="19" width="11.453125" customWidth="1"/>
  </cols>
  <sheetData>
    <row r="1" spans="1:19" ht="81.75" customHeight="1">
      <c r="A1" s="120" t="s">
        <v>111</v>
      </c>
      <c r="B1" s="120" t="s">
        <v>557</v>
      </c>
      <c r="C1" s="185" t="s">
        <v>558</v>
      </c>
      <c r="D1" s="185" t="s">
        <v>559</v>
      </c>
      <c r="E1" s="185" t="s">
        <v>560</v>
      </c>
      <c r="F1" s="120" t="s">
        <v>149</v>
      </c>
      <c r="G1" s="121" t="s">
        <v>561</v>
      </c>
      <c r="H1" s="121" t="s">
        <v>562</v>
      </c>
      <c r="I1" s="121" t="s">
        <v>563</v>
      </c>
      <c r="J1" s="121" t="s">
        <v>80</v>
      </c>
      <c r="K1" s="121" t="s">
        <v>89</v>
      </c>
      <c r="L1" s="121" t="s">
        <v>564</v>
      </c>
      <c r="M1" s="178" t="s">
        <v>565</v>
      </c>
      <c r="N1" s="178"/>
      <c r="O1" s="40"/>
      <c r="P1" s="40"/>
      <c r="Q1" s="40"/>
      <c r="R1" s="40"/>
      <c r="S1" s="40"/>
    </row>
    <row r="2" spans="1:19" ht="12.75" customHeight="1">
      <c r="A2" s="40" t="s">
        <v>566</v>
      </c>
      <c r="B2" s="40" t="str">
        <f t="shared" ref="B2:B42" si="0">+LEFT(A2,1)</f>
        <v>1</v>
      </c>
      <c r="C2" s="40" t="str">
        <f>+MID(VLOOKUP(A2,'Ambiente de Control'!$B$21:$C$235,2,0),4,LEN(VLOOKUP(A2,'Ambiente de Control'!$B$21:$C$235,2,0))-4)</f>
        <v xml:space="preserve"> Aplicación del Código de Integridad. (incluye análisis de desviaciones, convivencia laboral, temas disciplinarios internos, quejas o denuncias sobres los servidores de la entidad, u otros temas relacionados)</v>
      </c>
      <c r="D2" s="40" t="s">
        <v>567</v>
      </c>
      <c r="E2" s="40" t="str">
        <f>+VLOOKUP(A2,'Ambiente de Control'!$B$21:$D$235,3,0)</f>
        <v>Dimensión Talento Humano
Política Integridad</v>
      </c>
      <c r="F2" s="40" t="str">
        <f>+VLOOKUP(A2,'Ambiente de Control'!$B$21:$K$235,10,0)</f>
        <v>Mantenimiento del control</v>
      </c>
      <c r="G2" s="122">
        <f>+VLOOKUP(A2,'Ambiente de Control'!$B$21:$O$39,13)</f>
        <v>60.045870000000001</v>
      </c>
      <c r="H2" s="123">
        <f t="shared" ref="H2:H82" si="1">+_xlfn.RANK.EQ(G2,$G$2:$G$82,1)</f>
        <v>7</v>
      </c>
      <c r="I2" s="40" t="str">
        <f t="shared" ref="I2:I82" si="2">+IF(F2=$F$2,$P$4,IF(F2=$F$3,$P$2,$P$3))</f>
        <v>Cuando en el análisis de los requerimientos en los diferentes componentes del MECI se cuente con aspectos evaluados en nivel 1 (presente) y 1 (funcionando); 2 (presente) y 1 (funcionando).</v>
      </c>
      <c r="J2" s="40" t="s">
        <v>568</v>
      </c>
      <c r="K2" s="40">
        <f>+IF(ISBLANK(VLOOKUP(A2,'Ambiente de Control'!$B$24:$F$235,5,0)),"",VLOOKUP(A2,'Ambiente de Control'!$B$24:$F$235,5,0))</f>
        <v>3</v>
      </c>
      <c r="L2" s="40">
        <f>+IF(ISBLANK(VLOOKUP(A2,'Ambiente de Control'!$B$24:$K$235,9,0)),"",VLOOKUP(A2,'Ambiente de Control'!$B$24:$K$235,9,0))</f>
        <v>3</v>
      </c>
      <c r="M2" s="40">
        <f t="shared" ref="M2:M82" si="3">+IF(OR(AND(K2=1,L2=1),AND(ISBLANK(K2),ISBLANK(L2)),K2="",L2=""),0,IF(OR(AND(K2=1,L2=2),AND(K2=1,L2=3)),0.25,IF(OR(AND(K2=2,L2=2),AND(K2=3,L2=1),AND(K2=3,L2=2),AND(K2=2,L2=1)),0.5,IF(AND(K2=2,L2=3),0.75,1))))</f>
        <v>1</v>
      </c>
      <c r="N2" s="40">
        <f t="shared" ref="N2:N82" si="4">+AVERAGEIF($D$2:$D$82,D2,$M$2:$M$82)</f>
        <v>0.875</v>
      </c>
      <c r="O2" s="124" t="s">
        <v>27</v>
      </c>
      <c r="P2" s="125" t="s">
        <v>28</v>
      </c>
      <c r="Q2" s="125"/>
      <c r="R2" s="40"/>
      <c r="S2" s="40"/>
    </row>
    <row r="3" spans="1:19" ht="12.75" customHeight="1">
      <c r="A3" s="40" t="s">
        <v>569</v>
      </c>
      <c r="B3" s="40" t="str">
        <f t="shared" si="0"/>
        <v>1</v>
      </c>
      <c r="C3" s="40" t="str">
        <f>+MID(VLOOKUP(A3,'Ambiente de Control'!$B$21:$C$235,2,0),4,LEN(VLOOKUP(A3,'Ambiente de Control'!$B$21:$C$235,2,0))-4)</f>
        <v xml:space="preserve"> Mecanismos para el manejo de conflictos de interés.</v>
      </c>
      <c r="D3" s="40" t="s">
        <v>567</v>
      </c>
      <c r="E3" s="40" t="str">
        <f>+VLOOKUP(A3,'Ambiente de Control'!$B$21:$D$235,3,0)</f>
        <v>Dimensión Talento Humano
Política Integridad</v>
      </c>
      <c r="F3" s="40" t="str">
        <f>+VLOOKUP(A3,'Ambiente de Control'!$B$21:$K$235,10,0)</f>
        <v>Deficiencia de control (diseño o ejecución)</v>
      </c>
      <c r="G3" s="122">
        <f>+VLOOKUP(A3,'Ambiente de Control'!$B$21:$O$235,13,0)</f>
        <v>20.055689999999998</v>
      </c>
      <c r="H3" s="123">
        <f t="shared" si="1"/>
        <v>1</v>
      </c>
      <c r="I3" s="40" t="str">
        <f t="shared" si="2"/>
        <v>Cuando en el análisis de los requerimientos en los diferentes componentes del MECI se cuente con aspectos evaluados en nivel 2 (presente) y 3 (funcionando).</v>
      </c>
      <c r="J3" s="40" t="s">
        <v>568</v>
      </c>
      <c r="K3" s="40">
        <f>+IF(ISBLANK(VLOOKUP(A3,'Ambiente de Control'!$B$24:$F$235,5,0)),"",VLOOKUP(A3,'Ambiente de Control'!$B$24:$F$235,5,0))</f>
        <v>3</v>
      </c>
      <c r="L3" s="40">
        <f>+IF(ISBLANK(VLOOKUP(A3,'Ambiente de Control'!$B$24:$K$235,9,0)),"",VLOOKUP(A3,'Ambiente de Control'!$B$24:$K$235,9,0))</f>
        <v>2</v>
      </c>
      <c r="M3" s="40">
        <f t="shared" si="3"/>
        <v>0.5</v>
      </c>
      <c r="N3" s="40">
        <f t="shared" si="4"/>
        <v>0.875</v>
      </c>
      <c r="O3" s="126" t="s">
        <v>30</v>
      </c>
      <c r="P3" s="125" t="s">
        <v>680</v>
      </c>
      <c r="Q3" s="125"/>
      <c r="R3" s="40" t="s">
        <v>570</v>
      </c>
      <c r="S3" s="40"/>
    </row>
    <row r="4" spans="1:19" ht="16.5" customHeight="1">
      <c r="A4" s="40" t="s">
        <v>571</v>
      </c>
      <c r="B4" s="40" t="str">
        <f t="shared" si="0"/>
        <v>1</v>
      </c>
      <c r="C4" s="40" t="str">
        <f>+MID(VLOOKUP(A4,'Ambiente de Control'!$B$21:$C$235,2,0),4,LEN(VLOOKUP(A4,'Ambiente de Control'!$B$21:$C$235,2,0))-4)</f>
        <v xml:space="preserve"> Mecanismos frente a la detección y prevención del uso inadecuado de información privilegiada u otras situaciones que puedan implicar riesgos para la entidad</v>
      </c>
      <c r="D4" s="40" t="s">
        <v>567</v>
      </c>
      <c r="E4" s="40" t="str">
        <f>+VLOOKUP(A4,'Ambiente de Control'!$B$21:$D$235,3,0)</f>
        <v>Dimensión Información y Comunicación
Política Transparencia y Acceso a la Información Pública
Política Gestión Documental</v>
      </c>
      <c r="F4" s="40" t="str">
        <f>+VLOOKUP(A4,'Ambiente de Control'!$B$21:$K$235,10,0)</f>
        <v>Mantenimiento del control</v>
      </c>
      <c r="G4" s="127">
        <f>+VLOOKUP(A4,'Ambiente de Control'!$B$21:$O$235,13,0)</f>
        <v>60.066896</v>
      </c>
      <c r="H4" s="123">
        <f t="shared" si="1"/>
        <v>8</v>
      </c>
      <c r="I4" s="40" t="str">
        <f t="shared" si="2"/>
        <v>Cuando en el análisis de los requerimientos en los diferentes componentes del MECI se cuente con aspectos evaluados en nivel 1 (presente) y 1 (funcionando); 2 (presente) y 1 (funcionando).</v>
      </c>
      <c r="J4" s="40" t="s">
        <v>568</v>
      </c>
      <c r="K4" s="40">
        <f>+IF(ISBLANK(VLOOKUP(A4,'Ambiente de Control'!$B$24:$F$235,5,0)),"",VLOOKUP(A4,'Ambiente de Control'!$B$24:$F$235,5,0))</f>
        <v>3</v>
      </c>
      <c r="L4" s="40">
        <f>+IF(ISBLANK(VLOOKUP(A4,'Ambiente de Control'!$B$24:$K$235,9,0)),"",VLOOKUP(A4,'Ambiente de Control'!$B$24:$K$235,9,0))</f>
        <v>3</v>
      </c>
      <c r="M4" s="40">
        <f t="shared" si="3"/>
        <v>1</v>
      </c>
      <c r="N4" s="40">
        <f t="shared" si="4"/>
        <v>0.875</v>
      </c>
      <c r="O4" s="126" t="s">
        <v>33</v>
      </c>
      <c r="P4" s="125" t="s">
        <v>681</v>
      </c>
      <c r="Q4" s="125"/>
      <c r="R4" s="40"/>
      <c r="S4" s="40"/>
    </row>
    <row r="5" spans="1:19" ht="12.75" customHeight="1">
      <c r="A5" s="40" t="s">
        <v>572</v>
      </c>
      <c r="B5" s="40" t="str">
        <f t="shared" si="0"/>
        <v>1</v>
      </c>
      <c r="C5" s="40" t="str">
        <f>+MID(VLOOKUP(A5,'Ambiente de Control'!$B$21:$C$235,2,0),4,LEN(VLOOKUP(A5,'Ambiente de Control'!$B$21:$C$235,2,0))-4)</f>
        <v xml:space="preserve"> La evaluación de las acciones transversales de integridad, mediante el monitoreo permanente de los riesgos de corrupción.</v>
      </c>
      <c r="D5" s="40" t="s">
        <v>567</v>
      </c>
      <c r="E5" s="40" t="str">
        <f>+VLOOKUP(A5,'Ambiente de Control'!$B$21:$D$235,3,0)</f>
        <v>Dimensión Talento Humano
Política de Integridad</v>
      </c>
      <c r="F5" s="40" t="str">
        <f>+VLOOKUP(A5,'Ambiente de Control'!$B$21:$K$235,10,0)</f>
        <v>Mantenimiento del control</v>
      </c>
      <c r="G5" s="128">
        <f>+VLOOKUP(A5,'Ambiente de Control'!$B$21:$O$235,13,0)</f>
        <v>60.06691</v>
      </c>
      <c r="H5" s="123">
        <f t="shared" si="1"/>
        <v>9</v>
      </c>
      <c r="I5" s="40" t="str">
        <f t="shared" si="2"/>
        <v>Cuando en el análisis de los requerimientos en los diferentes componentes del MECI se cuente con aspectos evaluados en nivel 1 (presente) y 1 (funcionando); 2 (presente) y 1 (funcionando).</v>
      </c>
      <c r="J5" s="40" t="s">
        <v>568</v>
      </c>
      <c r="K5" s="40">
        <f>+IF(ISBLANK(VLOOKUP(A5,'Ambiente de Control'!$B$24:$F$235,5,0)),"",VLOOKUP(A5,'Ambiente de Control'!$B$24:$F$235,5,0))</f>
        <v>3</v>
      </c>
      <c r="L5" s="40">
        <f>+IF(ISBLANK(VLOOKUP(A5,'Ambiente de Control'!$B$24:$K$235,9,0)),"",VLOOKUP(A5,'Ambiente de Control'!$B$24:$K$235,9,0))</f>
        <v>3</v>
      </c>
      <c r="M5" s="40">
        <f t="shared" si="3"/>
        <v>1</v>
      </c>
      <c r="N5" s="40">
        <f t="shared" si="4"/>
        <v>0.875</v>
      </c>
      <c r="O5" s="40"/>
      <c r="P5" s="40"/>
      <c r="Q5" s="40"/>
      <c r="R5" s="40"/>
      <c r="S5" s="40"/>
    </row>
    <row r="6" spans="1:19" ht="12.75" customHeight="1">
      <c r="A6" s="40" t="s">
        <v>573</v>
      </c>
      <c r="B6" s="40" t="str">
        <f t="shared" si="0"/>
        <v>1</v>
      </c>
      <c r="C6" s="40" t="str">
        <f>+MID(VLOOKUP(A6,'Ambiente de Control'!$B$21:$C$235,2,0),4,LEN(VLOOKUP(A6,'Ambiente de Control'!$B$21:$C$235,2,0))-4)</f>
        <v xml:space="preserve"> Análisis sobre viabilidad para el establecimiento de una línea de denuncia interna sobre situaciones irregulares o posibles incumplimientos al código de integridad.
NOTA: Si la entidad ya cuenta con esta línea en funcionamiento, establezca si ha aportado para la mejora de los mapas de riesgos o bien en otros ámbitos organizacionales.</v>
      </c>
      <c r="D6" s="40" t="s">
        <v>567</v>
      </c>
      <c r="E6" s="40" t="str">
        <f>+VLOOKUP(A6,'Ambiente de Control'!$B$21:$D$235,3,0)</f>
        <v>Dimensión Direccionamiento Estratégico y Planeación
Plan Anticorrupción y de Atención al Ciudadano</v>
      </c>
      <c r="F6" s="40" t="str">
        <f>+VLOOKUP(A6,'Ambiente de Control'!$B$21:$K$235,10,0)</f>
        <v>Deficiencia de control (diseño o ejecución)</v>
      </c>
      <c r="G6" s="122">
        <f>+VLOOKUP(A6,'Ambiente de Control'!$B$21:$O$235,13,0)</f>
        <v>20.073568999999999</v>
      </c>
      <c r="H6" s="123">
        <f t="shared" si="1"/>
        <v>2</v>
      </c>
      <c r="I6" s="40" t="str">
        <f t="shared" si="2"/>
        <v>Cuando en el análisis de los requerimientos en los diferentes componentes del MECI se cuente con aspectos evaluados en nivel 2 (presente) y 3 (funcionando).</v>
      </c>
      <c r="J6" s="40" t="s">
        <v>568</v>
      </c>
      <c r="K6" s="40">
        <f>+IF(ISBLANK(VLOOKUP(A6,'Ambiente de Control'!$B$24:$F$235,5,0)),"",VLOOKUP(A6,'Ambiente de Control'!$B$24:$F$235,5,0))</f>
        <v>3</v>
      </c>
      <c r="L6" s="40">
        <f>+IF(ISBLANK(VLOOKUP(A6,'Ambiente de Control'!$B$24:$K$235,9,0)),"",VLOOKUP(A6,'Ambiente de Control'!$B$24:$K$235,9,0))</f>
        <v>2</v>
      </c>
      <c r="M6" s="40">
        <f t="shared" si="3"/>
        <v>0.5</v>
      </c>
      <c r="N6" s="40">
        <f t="shared" si="4"/>
        <v>0.875</v>
      </c>
      <c r="O6" s="40"/>
      <c r="P6" s="40"/>
      <c r="Q6" s="40"/>
      <c r="R6" s="40"/>
      <c r="S6" s="40"/>
    </row>
    <row r="7" spans="1:19" ht="12.75" customHeight="1">
      <c r="A7" s="40" t="s">
        <v>574</v>
      </c>
      <c r="B7" s="40" t="str">
        <f t="shared" si="0"/>
        <v>2</v>
      </c>
      <c r="C7" s="40" t="str">
        <f>+MID(VLOOKUP(A7,'Ambiente de Control'!$B$21:$C$235,2,0),4,LEN(VLOOKUP(A7,'Ambiente de Control'!$B$21:$C$235,2,0))-4)</f>
        <v xml:space="preserve"> Creación o actualización del Comité Institucional de Coordinación de Control Interno (incluye ajustes en periodicidad para reunión, articulación con el Comité Institucional de Gestión y Desempeño)</v>
      </c>
      <c r="D7" s="40" t="s">
        <v>567</v>
      </c>
      <c r="E7" s="40" t="str">
        <f>+VLOOKUP(A7,'Ambiente de Control'!$B$21:$D$235,3,0)</f>
        <v>Dimensión Control Interno
Política de Control Interno</v>
      </c>
      <c r="F7" s="40" t="str">
        <f>+VLOOKUP(A7,'Ambiente de Control'!$B$21:$K$235,10,0)</f>
        <v>Mantenimiento del control</v>
      </c>
      <c r="G7" s="122">
        <f>+VLOOKUP(A7,'Ambiente de Control'!$B$21:$O$235,13,0)</f>
        <v>60.088965299999998</v>
      </c>
      <c r="H7" s="123">
        <f t="shared" si="1"/>
        <v>10</v>
      </c>
      <c r="I7" s="40" t="str">
        <f t="shared" si="2"/>
        <v>Cuando en el análisis de los requerimientos en los diferentes componentes del MECI se cuente con aspectos evaluados en nivel 1 (presente) y 1 (funcionando); 2 (presente) y 1 (funcionando).</v>
      </c>
      <c r="J7" s="40" t="s">
        <v>575</v>
      </c>
      <c r="K7" s="40">
        <f>+IF(ISBLANK(VLOOKUP(A7,'Ambiente de Control'!$B$24:$F$235,5,0)),"",VLOOKUP(A7,'Ambiente de Control'!$B$24:$F$235,5,0))</f>
        <v>3</v>
      </c>
      <c r="L7" s="40">
        <f>+IF(ISBLANK(VLOOKUP(A7,'Ambiente de Control'!$B$24:$K$235,9,0)),"",VLOOKUP(A7,'Ambiente de Control'!$B$24:$K$235,9,0))</f>
        <v>3</v>
      </c>
      <c r="M7" s="40">
        <f t="shared" si="3"/>
        <v>1</v>
      </c>
      <c r="N7" s="40">
        <f t="shared" si="4"/>
        <v>0.875</v>
      </c>
      <c r="O7" s="40"/>
      <c r="P7" s="40"/>
      <c r="Q7" s="40"/>
      <c r="R7" s="40"/>
      <c r="S7" s="40"/>
    </row>
    <row r="8" spans="1:19" ht="12.75" customHeight="1">
      <c r="A8" s="40" t="s">
        <v>576</v>
      </c>
      <c r="B8" s="40" t="str">
        <f t="shared" si="0"/>
        <v>2</v>
      </c>
      <c r="C8" s="40" t="str">
        <f>+MID(VLOOKUP(A8,'Ambiente de Control'!$B$21:$C$235,2,0),4,LEN(VLOOKUP(A8,'Ambiente de Control'!$B$21:$C$235,2,0))-4)</f>
        <v xml:space="preserve"> Definición y documentación del Esquema de Líneas de Defens</v>
      </c>
      <c r="D8" s="40" t="s">
        <v>567</v>
      </c>
      <c r="E8" s="40" t="str">
        <f>+VLOOKUP(A8,'Ambiente de Control'!$B$21:$D$235,3,0)</f>
        <v>Dimensión Control Interno
Política de Control Interno
Líneas de defensa</v>
      </c>
      <c r="F8" s="40" t="str">
        <f>+VLOOKUP(A8,'Ambiente de Control'!$B$21:$K$235,10,0)</f>
        <v>Mantenimiento del control</v>
      </c>
      <c r="G8" s="122">
        <f>+VLOOKUP(A8,'Ambiente de Control'!$B$21:$O$235,13,0)</f>
        <v>60.098965300000003</v>
      </c>
      <c r="H8" s="123">
        <f t="shared" si="1"/>
        <v>11</v>
      </c>
      <c r="I8" s="40" t="str">
        <f t="shared" si="2"/>
        <v>Cuando en el análisis de los requerimientos en los diferentes componentes del MECI se cuente con aspectos evaluados en nivel 1 (presente) y 1 (funcionando); 2 (presente) y 1 (funcionando).</v>
      </c>
      <c r="J8" s="40" t="s">
        <v>575</v>
      </c>
      <c r="K8" s="40">
        <f>+IF(ISBLANK(VLOOKUP(A8,'Ambiente de Control'!$B$24:$F$235,5,0)),"",VLOOKUP(A8,'Ambiente de Control'!$B$24:$F$235,5,0))</f>
        <v>3</v>
      </c>
      <c r="L8" s="40">
        <f>+IF(ISBLANK(VLOOKUP(A8,'Ambiente de Control'!$B$24:$K$235,9,0)),"",VLOOKUP(A8,'Ambiente de Control'!$B$24:$K$235,9,0))</f>
        <v>3</v>
      </c>
      <c r="M8" s="40">
        <f t="shared" si="3"/>
        <v>1</v>
      </c>
      <c r="N8" s="40">
        <f t="shared" si="4"/>
        <v>0.875</v>
      </c>
      <c r="O8" s="40"/>
      <c r="P8" s="40"/>
      <c r="Q8" s="40"/>
      <c r="R8" s="40"/>
      <c r="S8" s="40"/>
    </row>
    <row r="9" spans="1:19" ht="12.75" customHeight="1">
      <c r="A9" s="40" t="s">
        <v>577</v>
      </c>
      <c r="B9" s="40" t="str">
        <f t="shared" si="0"/>
        <v>2</v>
      </c>
      <c r="C9" s="40" t="str">
        <f>+MID(VLOOKUP(A9,'Ambiente de Control'!$B$21:$C$235,2,0),4,LEN(VLOOKUP(A9,'Ambiente de Control'!$B$21:$C$235,2,0))-4)</f>
        <v xml:space="preserve"> Definición de líneas de reporte en temas clave para la toma de decisiones, atendiendo el Esquema de Líneas de Defens</v>
      </c>
      <c r="D9" s="40" t="s">
        <v>567</v>
      </c>
      <c r="E9" s="40" t="str">
        <f>+VLOOKUP(A9,'Ambiente de Control'!$B$21:$D$235,3,0)</f>
        <v>Dimensión Control Interno
Política de Control Interno
Línea de Defensa
Dimensión de Información y Comunicación</v>
      </c>
      <c r="F9" s="40" t="str">
        <f>+VLOOKUP(A9,'Ambiente de Control'!$B$21:$K$235,10,0)</f>
        <v>Mantenimiento del control</v>
      </c>
      <c r="G9" s="122">
        <f>+VLOOKUP(A9,'Ambiente de Control'!$B$21:$O$235,13,0)</f>
        <v>60.156979999999997</v>
      </c>
      <c r="H9" s="123">
        <f t="shared" si="1"/>
        <v>12</v>
      </c>
      <c r="I9" s="40" t="str">
        <f t="shared" si="2"/>
        <v>Cuando en el análisis de los requerimientos en los diferentes componentes del MECI se cuente con aspectos evaluados en nivel 1 (presente) y 1 (funcionando); 2 (presente) y 1 (funcionando).</v>
      </c>
      <c r="J9" s="40" t="s">
        <v>575</v>
      </c>
      <c r="K9" s="40">
        <f>+IF(ISBLANK(VLOOKUP(A9,'Ambiente de Control'!$B$24:$F$235,5,0)),"",VLOOKUP(A9,'Ambiente de Control'!$B$24:$F$235,5,0))</f>
        <v>3</v>
      </c>
      <c r="L9" s="40">
        <f>+IF(ISBLANK(VLOOKUP(A9,'Ambiente de Control'!$B$24:$K$235,9,0)),"",VLOOKUP(A9,'Ambiente de Control'!$B$24:$K$235,9,0))</f>
        <v>3</v>
      </c>
      <c r="M9" s="40">
        <f t="shared" si="3"/>
        <v>1</v>
      </c>
      <c r="N9" s="40">
        <f t="shared" si="4"/>
        <v>0.875</v>
      </c>
      <c r="O9" s="40"/>
      <c r="P9" s="40"/>
      <c r="Q9" s="40"/>
      <c r="R9" s="40"/>
      <c r="S9" s="40"/>
    </row>
    <row r="10" spans="1:19" ht="12.75" customHeight="1">
      <c r="A10" s="40" t="s">
        <v>578</v>
      </c>
      <c r="B10" s="40" t="str">
        <f t="shared" si="0"/>
        <v>3</v>
      </c>
      <c r="C10" s="40" t="str">
        <f>+MID(VLOOKUP(A10,'Ambiente de Control'!$B$21:$C$235,2,0),4,LEN(VLOOKUP(A10,'Ambiente de Control'!$B$21:$C$235,2,0))-4)</f>
        <v xml:space="preserve"> Definición y evaluación de la Política de Administración del Riesgo (Acorde con lineamientos de la Guía para la Administración del Riesgo de Gestión y Corrupción y Diseño de Controles en Entidades Públicas).  La evaluación debe considerar su aplicación en la entidad, cambios en el entorno que puedan definir ajustes, dificultades para su desarrollo</v>
      </c>
      <c r="D10" s="40" t="s">
        <v>567</v>
      </c>
      <c r="E10" s="40" t="str">
        <f>+VLOOKUP(A10,'Ambiente de Control'!$B$21:$D$235,3,0)</f>
        <v>Dimensión de Direccionamiento Estratégico y Planeación
Política de Planeación Institucional 
Dimensión Control Interno</v>
      </c>
      <c r="F10" s="40" t="str">
        <f>+VLOOKUP(A10,'Ambiente de Control'!$B$21:$K$235,10,0)</f>
        <v>Deficiencia de control (diseño o ejecución)</v>
      </c>
      <c r="G10" s="122">
        <f>+VLOOKUP(A10,'Ambiente de Control'!$B$21:$O$235,13,0)</f>
        <v>20.289650000000002</v>
      </c>
      <c r="H10" s="123">
        <f t="shared" si="1"/>
        <v>3</v>
      </c>
      <c r="I10" s="40" t="str">
        <f t="shared" si="2"/>
        <v>Cuando en el análisis de los requerimientos en los diferentes componentes del MECI se cuente con aspectos evaluados en nivel 2 (presente) y 3 (funcionando).</v>
      </c>
      <c r="J10" s="40" t="s">
        <v>579</v>
      </c>
      <c r="K10" s="40">
        <f>+IF(ISBLANK(VLOOKUP(A10,'Ambiente de Control'!$B$24:$F$235,5,0)),"",VLOOKUP(A10,'Ambiente de Control'!$B$24:$F$235,5,0))</f>
        <v>3</v>
      </c>
      <c r="L10" s="40">
        <f>+IF(ISBLANK(VLOOKUP(A10,'Ambiente de Control'!$B$24:$K$235,9,0)),"",VLOOKUP(A10,'Ambiente de Control'!$B$24:$K$235,9,0))</f>
        <v>2</v>
      </c>
      <c r="M10" s="40">
        <f t="shared" si="3"/>
        <v>0.5</v>
      </c>
      <c r="N10" s="40">
        <f t="shared" si="4"/>
        <v>0.875</v>
      </c>
      <c r="O10" s="40"/>
      <c r="P10" s="40"/>
      <c r="Q10" s="40"/>
      <c r="R10" s="40"/>
      <c r="S10" s="40"/>
    </row>
    <row r="11" spans="1:19" ht="12.75" customHeight="1">
      <c r="A11" s="40" t="s">
        <v>580</v>
      </c>
      <c r="B11" s="40" t="str">
        <f t="shared" si="0"/>
        <v>3</v>
      </c>
      <c r="C11" s="40" t="str">
        <f>+MID(VLOOKUP(A11,'Ambiente de Control'!$B$21:$C$235,2,0),4,LEN(VLOOKUP(A11,'Ambiente de Control'!$B$21:$C$235,2,0))-4)</f>
        <v xml:space="preserve"> Evaluación de la planeación estratégica, considerando alertas frente a posibles incumplimientos, necesidades de recursos, cambios en el entorno que puedan afectar su desarrollo, entre otros aspectos que garanticen de forma razonable su cumplimiento</v>
      </c>
      <c r="D11" s="40" t="s">
        <v>567</v>
      </c>
      <c r="E11" s="40" t="str">
        <f>+VLOOKUP(A11,'Ambiente de Control'!$B$21:$D$235,3,0)</f>
        <v>Dimensión Evaluación de Resultados 
Política de Seguimiento y Evaluación al Desempeño Institucional
Dimensión Control Interno
Líneas de defensa</v>
      </c>
      <c r="F11" s="40" t="str">
        <f>+VLOOKUP(A11,'Ambiente de Control'!$B$21:$K$235,10,0)</f>
        <v>Deficiencia de control (diseño o ejecución)</v>
      </c>
      <c r="G11" s="122">
        <f>+VLOOKUP(A11,'Ambiente de Control'!$B$21:$O$235,13,0)</f>
        <v>20.489650000000001</v>
      </c>
      <c r="H11" s="123">
        <f t="shared" si="1"/>
        <v>4</v>
      </c>
      <c r="I11" s="40" t="str">
        <f t="shared" si="2"/>
        <v>Cuando en el análisis de los requerimientos en los diferentes componentes del MECI se cuente con aspectos evaluados en nivel 2 (presente) y 3 (funcionando).</v>
      </c>
      <c r="J11" s="40" t="s">
        <v>579</v>
      </c>
      <c r="K11" s="40">
        <f>+IF(ISBLANK(VLOOKUP(A11,'Ambiente de Control'!$B$24:$F$235,5,0)),"",VLOOKUP(A11,'Ambiente de Control'!$B$24:$F$235,5,0))</f>
        <v>3</v>
      </c>
      <c r="L11" s="40">
        <f>+IF(ISBLANK(VLOOKUP(A11,'Ambiente de Control'!$B$24:$K$235,9,0)),"",VLOOKUP(A11,'Ambiente de Control'!$B$24:$K$235,9,0))</f>
        <v>2</v>
      </c>
      <c r="M11" s="40">
        <f t="shared" si="3"/>
        <v>0.5</v>
      </c>
      <c r="N11" s="40">
        <f t="shared" si="4"/>
        <v>0.875</v>
      </c>
      <c r="O11" s="40"/>
      <c r="P11" s="40"/>
      <c r="Q11" s="40"/>
      <c r="R11" s="40"/>
      <c r="S11" s="40"/>
    </row>
    <row r="12" spans="1:19" ht="12.75" customHeight="1">
      <c r="A12" s="40" t="s">
        <v>581</v>
      </c>
      <c r="B12" s="40" t="str">
        <f t="shared" si="0"/>
        <v>3</v>
      </c>
      <c r="C12" s="40" t="str">
        <f>+MID(VLOOKUP(A12,'Ambiente de Control'!$B$21:$C$235,2,0),4,LEN(VLOOKUP(A12,'Ambiente de Control'!$B$21:$C$235,2,0))-4)</f>
        <v xml:space="preserve"> La Alta Dirección frente a la política de Administración del Riesgo definen los niveles de aceptación del riesgo, teniendo en cuenta cada uno de los objetivos establecidos.</v>
      </c>
      <c r="D12" s="40" t="s">
        <v>567</v>
      </c>
      <c r="E12" s="40" t="str">
        <f>+VLOOKUP(A12,'Ambiente de Control'!$B$21:$D$235,3,0)</f>
        <v>Dimensión Control Interno
Política de Control Interno
Línea Estratégica</v>
      </c>
      <c r="F12" s="40" t="str">
        <f>+VLOOKUP(A12,'Ambiente de Control'!$B$21:$K$235,10,0)</f>
        <v>Mantenimiento del control</v>
      </c>
      <c r="G12" s="122">
        <f>+VLOOKUP(A12,'Ambiente de Control'!$B$21:$O$235,13,0)</f>
        <v>60.389653000000003</v>
      </c>
      <c r="H12" s="123">
        <f t="shared" si="1"/>
        <v>13</v>
      </c>
      <c r="I12" s="40" t="str">
        <f t="shared" si="2"/>
        <v>Cuando en el análisis de los requerimientos en los diferentes componentes del MECI se cuente con aspectos evaluados en nivel 1 (presente) y 1 (funcionando); 2 (presente) y 1 (funcionando).</v>
      </c>
      <c r="J12" s="40" t="s">
        <v>579</v>
      </c>
      <c r="K12" s="40">
        <f>+IF(ISBLANK(VLOOKUP(A12,'Ambiente de Control'!$B$24:$F$235,5,0)),"",VLOOKUP(A12,'Ambiente de Control'!$B$24:$F$235,5,0))</f>
        <v>3</v>
      </c>
      <c r="L12" s="40">
        <f>+IF(ISBLANK(VLOOKUP(A12,'Ambiente de Control'!$B$24:$K$235,9,0)),"",VLOOKUP(A12,'Ambiente de Control'!$B$24:$K$235,9,0))</f>
        <v>3</v>
      </c>
      <c r="M12" s="40">
        <f t="shared" si="3"/>
        <v>1</v>
      </c>
      <c r="N12" s="40">
        <f t="shared" si="4"/>
        <v>0.875</v>
      </c>
      <c r="O12" s="40"/>
      <c r="P12" s="40"/>
      <c r="Q12" s="40"/>
      <c r="R12" s="40"/>
      <c r="S12" s="40"/>
    </row>
    <row r="13" spans="1:19" ht="12.75" customHeight="1">
      <c r="A13" s="40" t="s">
        <v>582</v>
      </c>
      <c r="B13" s="40" t="str">
        <f t="shared" si="0"/>
        <v>4</v>
      </c>
      <c r="C13" s="40" t="str">
        <f>+MID(VLOOKUP(A13,'Ambiente de Control'!$B$21:$C$235,2,0),4,LEN(VLOOKUP(A13,'Ambiente de Control'!$B$21:$C$235,2,0))-4)</f>
        <v xml:space="preserve"> Evaluación de la Planeación Estratégica del Talento Humano</v>
      </c>
      <c r="D13" s="40" t="s">
        <v>567</v>
      </c>
      <c r="E13" s="40" t="str">
        <f>+VLOOKUP(A13,'Ambiente de Control'!$B$21:$D$235,3,0)</f>
        <v>Dimensión de Talento Humano
Política Gestión Estratégica del Talento Humano
Dimensión de Control Interno
Líneas de Defensa</v>
      </c>
      <c r="F13" s="40" t="str">
        <f>+VLOOKUP(A13,'Ambiente de Control'!$B$21:$K$235,10,0)</f>
        <v>Mantenimiento del control</v>
      </c>
      <c r="G13" s="122">
        <f>+VLOOKUP(A13,'Ambiente de Control'!$B$21:$O$235,13,0)</f>
        <v>60.589649999999999</v>
      </c>
      <c r="H13" s="123">
        <f t="shared" si="1"/>
        <v>14</v>
      </c>
      <c r="I13" s="40" t="str">
        <f t="shared" si="2"/>
        <v>Cuando en el análisis de los requerimientos en los diferentes componentes del MECI se cuente con aspectos evaluados en nivel 1 (presente) y 1 (funcionando); 2 (presente) y 1 (funcionando).</v>
      </c>
      <c r="J13" s="40" t="s">
        <v>583</v>
      </c>
      <c r="K13" s="40">
        <f>+IF(ISBLANK(VLOOKUP(A13,'Ambiente de Control'!$B$24:$F$235,5,0)),"",VLOOKUP(A13,'Ambiente de Control'!$B$24:$F$235,5,0))</f>
        <v>3</v>
      </c>
      <c r="L13" s="40">
        <f>+IF(ISBLANK(VLOOKUP(A13,'Ambiente de Control'!$B$24:$K$235,9,0)),"",VLOOKUP(A13,'Ambiente de Control'!$B$24:$K$235,9,0))</f>
        <v>3</v>
      </c>
      <c r="M13" s="40">
        <f t="shared" si="3"/>
        <v>1</v>
      </c>
      <c r="N13" s="40">
        <f t="shared" si="4"/>
        <v>0.875</v>
      </c>
      <c r="O13" s="40"/>
      <c r="P13" s="40"/>
      <c r="Q13" s="40"/>
      <c r="R13" s="40"/>
      <c r="S13" s="40"/>
    </row>
    <row r="14" spans="1:19" ht="12.75" customHeight="1">
      <c r="A14" s="40" t="s">
        <v>584</v>
      </c>
      <c r="B14" s="40" t="str">
        <f t="shared" si="0"/>
        <v>4</v>
      </c>
      <c r="C14" s="40" t="str">
        <f>+MID(VLOOKUP(A14,'Ambiente de Control'!$B$21:$C$235,2,0),4,LEN(VLOOKUP(A14,'Ambiente de Control'!$B$21:$C$235,2,0))-4)</f>
        <v xml:space="preserve"> Evaluación de las actividades relacionadas con el Ingreso del personal</v>
      </c>
      <c r="D14" s="40" t="s">
        <v>567</v>
      </c>
      <c r="E14" s="40" t="str">
        <f>+VLOOKUP(A14,'Ambiente de Control'!$B$21:$D$235,3,0)</f>
        <v>Dimensión de Talento Humano
Política Gestión Estratégica del Talento Humano
Dimensión de Control Interno
Líneas de Defensa</v>
      </c>
      <c r="F14" s="40" t="str">
        <f>+VLOOKUP(A14,'Ambiente de Control'!$B$21:$K$235,10,0)</f>
        <v>Mantenimiento del control</v>
      </c>
      <c r="G14" s="122">
        <f>+VLOOKUP(A14,'Ambiente de Control'!$B$21:$O$235,13,0)</f>
        <v>60.68965</v>
      </c>
      <c r="H14" s="123">
        <f t="shared" si="1"/>
        <v>15</v>
      </c>
      <c r="I14" s="40" t="str">
        <f t="shared" si="2"/>
        <v>Cuando en el análisis de los requerimientos en los diferentes componentes del MECI se cuente con aspectos evaluados en nivel 1 (presente) y 1 (funcionando); 2 (presente) y 1 (funcionando).</v>
      </c>
      <c r="J14" s="40" t="s">
        <v>583</v>
      </c>
      <c r="K14" s="40">
        <f>+IF(ISBLANK(VLOOKUP(A14,'Ambiente de Control'!$B$24:$F$235,5,0)),"",VLOOKUP(A14,'Ambiente de Control'!$B$24:$F$235,5,0))</f>
        <v>3</v>
      </c>
      <c r="L14" s="40">
        <f>+IF(ISBLANK(VLOOKUP(A14,'Ambiente de Control'!$B$24:$K$235,9,0)),"",VLOOKUP(A14,'Ambiente de Control'!$B$24:$K$235,9,0))</f>
        <v>3</v>
      </c>
      <c r="M14" s="40">
        <f t="shared" si="3"/>
        <v>1</v>
      </c>
      <c r="N14" s="40">
        <f t="shared" si="4"/>
        <v>0.875</v>
      </c>
      <c r="O14" s="40"/>
      <c r="P14" s="40"/>
      <c r="Q14" s="40"/>
      <c r="R14" s="40"/>
      <c r="S14" s="40"/>
    </row>
    <row r="15" spans="1:19" ht="12.75" customHeight="1">
      <c r="A15" s="40" t="s">
        <v>585</v>
      </c>
      <c r="B15" s="40" t="str">
        <f t="shared" si="0"/>
        <v>4</v>
      </c>
      <c r="C15" s="40" t="str">
        <f>+MID(VLOOKUP(A15,'Ambiente de Control'!$B$21:$C$235,2,0),4,LEN(VLOOKUP(A15,'Ambiente de Control'!$B$21:$C$235,2,0))-4)</f>
        <v xml:space="preserve"> Evaluación de las actividades relacionadas con la permanencia del personal</v>
      </c>
      <c r="D15" s="40" t="s">
        <v>567</v>
      </c>
      <c r="E15" s="40" t="str">
        <f>+VLOOKUP(A15,'Ambiente de Control'!$B$21:$D$235,3,0)</f>
        <v>Dimensión de Talento Humano
Política Gestión Estratégica del Talento Humano
Dimensión de Control Interno
Líneas de Defensa</v>
      </c>
      <c r="F15" s="40" t="str">
        <f>+VLOOKUP(A15,'Ambiente de Control'!$B$21:$K$235,10,0)</f>
        <v>Deficiencia de control (diseño o ejecución)</v>
      </c>
      <c r="G15" s="122">
        <f>+VLOOKUP(A15,'Ambiente de Control'!$B$21:$O$235,13,0)</f>
        <v>20.789650000000002</v>
      </c>
      <c r="H15" s="123">
        <f t="shared" si="1"/>
        <v>5</v>
      </c>
      <c r="I15" s="40" t="str">
        <f t="shared" si="2"/>
        <v>Cuando en el análisis de los requerimientos en los diferentes componentes del MECI se cuente con aspectos evaluados en nivel 2 (presente) y 3 (funcionando).</v>
      </c>
      <c r="J15" s="40" t="s">
        <v>583</v>
      </c>
      <c r="K15" s="40">
        <f>+IF(ISBLANK(VLOOKUP(A15,'Ambiente de Control'!$B$24:$F$235,5,0)),"",VLOOKUP(A15,'Ambiente de Control'!$B$24:$F$235,5,0))</f>
        <v>3</v>
      </c>
      <c r="L15" s="40">
        <f>+IF(ISBLANK(VLOOKUP(A15,'Ambiente de Control'!$B$24:$K$235,9,0)),"",VLOOKUP(A15,'Ambiente de Control'!$B$24:$K$235,9,0))</f>
        <v>2</v>
      </c>
      <c r="M15" s="40">
        <f t="shared" si="3"/>
        <v>0.5</v>
      </c>
      <c r="N15" s="40">
        <f t="shared" si="4"/>
        <v>0.875</v>
      </c>
      <c r="O15" s="40"/>
      <c r="P15" s="40"/>
      <c r="Q15" s="40"/>
      <c r="R15" s="40"/>
      <c r="S15" s="40"/>
    </row>
    <row r="16" spans="1:19" ht="12.75" customHeight="1">
      <c r="A16" s="40" t="s">
        <v>586</v>
      </c>
      <c r="B16" s="40" t="str">
        <f t="shared" si="0"/>
        <v>4</v>
      </c>
      <c r="C16" s="40" t="str">
        <f>+MID(VLOOKUP(A16,'Ambiente de Control'!$B$21:$C$235,2,0),4,LEN(VLOOKUP(A16,'Ambiente de Control'!$B$21:$C$235,2,0))-4)</f>
        <v>Analizar si se cuenta con políticas claras y comunicadas relacionadas con la responsabilidad de cada servidor sobre el desarrollo y mantenimiento del control interno (1a línea de defensa</v>
      </c>
      <c r="D16" s="40" t="s">
        <v>567</v>
      </c>
      <c r="E16" s="40" t="str">
        <f>+VLOOKUP(A16,'Ambiente de Control'!$B$21:$D$235,3,0)</f>
        <v>Dimensión de Talento Humano
Política Gestión Estratégica del Talento Humano
Dimensión de Control Interno
Líneas de Defensa</v>
      </c>
      <c r="F16" s="40" t="str">
        <f>+VLOOKUP(A16,'Ambiente de Control'!$B$21:$K$235,10,0)</f>
        <v>Mantenimiento del control</v>
      </c>
      <c r="G16" s="122">
        <f>+VLOOKUP(A16,'Ambiente de Control'!$B$21:$O$235,13,0)</f>
        <v>60.889650000000003</v>
      </c>
      <c r="H16" s="123">
        <f t="shared" si="1"/>
        <v>16</v>
      </c>
      <c r="I16" s="40" t="str">
        <f t="shared" si="2"/>
        <v>Cuando en el análisis de los requerimientos en los diferentes componentes del MECI se cuente con aspectos evaluados en nivel 1 (presente) y 1 (funcionando); 2 (presente) y 1 (funcionando).</v>
      </c>
      <c r="J16" s="40" t="s">
        <v>583</v>
      </c>
      <c r="K16" s="40">
        <f>+IF(ISBLANK(VLOOKUP(A16,'Ambiente de Control'!$B$24:$F$235,5,0)),"",VLOOKUP(A16,'Ambiente de Control'!$B$24:$F$235,5,0))</f>
        <v>3</v>
      </c>
      <c r="L16" s="40">
        <f>+IF(ISBLANK(VLOOKUP(A16,'Ambiente de Control'!$B$24:$K$235,9,0)),"",VLOOKUP(A16,'Ambiente de Control'!$B$24:$K$235,9,0))</f>
        <v>3</v>
      </c>
      <c r="M16" s="40">
        <f t="shared" si="3"/>
        <v>1</v>
      </c>
      <c r="N16" s="40">
        <f t="shared" si="4"/>
        <v>0.875</v>
      </c>
      <c r="O16" s="40"/>
      <c r="P16" s="40"/>
      <c r="Q16" s="40"/>
      <c r="R16" s="40"/>
      <c r="S16" s="40"/>
    </row>
    <row r="17" spans="1:16" ht="12.75" customHeight="1">
      <c r="A17" s="40" t="s">
        <v>587</v>
      </c>
      <c r="B17" s="40" t="str">
        <f t="shared" si="0"/>
        <v>4</v>
      </c>
      <c r="C17" s="40" t="str">
        <f>+MID(VLOOKUP(A17,'Ambiente de Control'!$B$21:$C$235,2,0),4,LEN(VLOOKUP(A17,'Ambiente de Control'!$B$21:$C$235,2,0))-4)</f>
        <v xml:space="preserve"> Evaluación de las actividades relacionadas con el retiro del personal</v>
      </c>
      <c r="D17" s="40" t="s">
        <v>567</v>
      </c>
      <c r="E17" s="40" t="str">
        <f>+VLOOKUP(A17,'Ambiente de Control'!$B$21:$D$235,3,0)</f>
        <v>Dimensión de Talento Humano
Política Gestión Estratégica del Talento Humano
Dimensión de Control Interno
Líneas de Defensa</v>
      </c>
      <c r="F17" s="40" t="str">
        <f>+VLOOKUP(A17,'Ambiente de Control'!$B$21:$K$235,10,0)</f>
        <v>Mantenimiento del control</v>
      </c>
      <c r="G17" s="127">
        <f>+VLOOKUP(A17,'Ambiente de Control'!$B$21:$O$235,13,0)</f>
        <v>60.989649999999997</v>
      </c>
      <c r="H17" s="123">
        <f t="shared" si="1"/>
        <v>17</v>
      </c>
      <c r="I17" s="40" t="str">
        <f t="shared" si="2"/>
        <v>Cuando en el análisis de los requerimientos en los diferentes componentes del MECI se cuente con aspectos evaluados en nivel 1 (presente) y 1 (funcionando); 2 (presente) y 1 (funcionando).</v>
      </c>
      <c r="J17" s="40" t="s">
        <v>583</v>
      </c>
      <c r="K17" s="40">
        <f>+IF(ISBLANK(VLOOKUP(A17,'Ambiente de Control'!$B$24:$F$235,5,0)),"",VLOOKUP(A17,'Ambiente de Control'!$B$24:$F$235,5,0))</f>
        <v>3</v>
      </c>
      <c r="L17" s="40">
        <f>+IF(ISBLANK(VLOOKUP(A17,'Ambiente de Control'!$B$24:$K$235,9,0)),"",VLOOKUP(A17,'Ambiente de Control'!$B$24:$K$235,9,0))</f>
        <v>3</v>
      </c>
      <c r="M17" s="40">
        <f t="shared" si="3"/>
        <v>1</v>
      </c>
      <c r="N17" s="40">
        <f t="shared" si="4"/>
        <v>0.875</v>
      </c>
      <c r="O17" s="40"/>
      <c r="P17" s="40"/>
    </row>
    <row r="18" spans="1:16" ht="12.75" customHeight="1">
      <c r="A18" s="40" t="s">
        <v>588</v>
      </c>
      <c r="B18" s="40" t="str">
        <f t="shared" si="0"/>
        <v>4</v>
      </c>
      <c r="C18" s="40" t="str">
        <f>+MID(VLOOKUP(A18,'Ambiente de Control'!$B$21:$C$235,2,0),4,LEN(VLOOKUP(A18,'Ambiente de Control'!$B$21:$C$235,2,0))-4)</f>
        <v xml:space="preserve"> Evaluar el impacto del Plan Institucional de Capacitación - PI</v>
      </c>
      <c r="D18" s="40" t="s">
        <v>567</v>
      </c>
      <c r="E18" s="40" t="str">
        <f>+VLOOKUP(A18,'Ambiente de Control'!$B$21:$D$235,3,0)</f>
        <v>Dimensión de Talento Humano
Política Gestión Estratégica del Talento Humano
Dimensión de Control Interno
Líneas de Defensa</v>
      </c>
      <c r="F18" s="40" t="str">
        <f>+VLOOKUP(A18,'Ambiente de Control'!$B$21:$K$235,10,0)</f>
        <v>Mantenimiento del control</v>
      </c>
      <c r="G18" s="128">
        <f>+VLOOKUP(A18,'Ambiente de Control'!$B$21:$O$235,13,0)</f>
        <v>60.989652</v>
      </c>
      <c r="H18" s="123">
        <f t="shared" si="1"/>
        <v>18</v>
      </c>
      <c r="I18" s="40" t="str">
        <f t="shared" si="2"/>
        <v>Cuando en el análisis de los requerimientos en los diferentes componentes del MECI se cuente con aspectos evaluados en nivel 1 (presente) y 1 (funcionando); 2 (presente) y 1 (funcionando).</v>
      </c>
      <c r="J18" s="40" t="s">
        <v>583</v>
      </c>
      <c r="K18" s="40">
        <f>+IF(ISBLANK(VLOOKUP(A18,'Ambiente de Control'!$B$24:$F$235,5,0)),"",VLOOKUP(A18,'Ambiente de Control'!$B$24:$F$235,5,0))</f>
        <v>3</v>
      </c>
      <c r="L18" s="40">
        <f>+IF(ISBLANK(VLOOKUP(A18,'Ambiente de Control'!$B$24:$K$235,9,0)),"",VLOOKUP(A18,'Ambiente de Control'!$B$24:$K$235,9,0))</f>
        <v>3</v>
      </c>
      <c r="M18" s="40">
        <f t="shared" si="3"/>
        <v>1</v>
      </c>
      <c r="N18" s="40">
        <f t="shared" si="4"/>
        <v>0.875</v>
      </c>
      <c r="O18" s="40"/>
      <c r="P18" s="40"/>
    </row>
    <row r="19" spans="1:16" ht="12.75" customHeight="1">
      <c r="A19" s="40" t="s">
        <v>589</v>
      </c>
      <c r="B19" s="40" t="str">
        <f t="shared" si="0"/>
        <v>4</v>
      </c>
      <c r="C19" s="40" t="str">
        <f>+MID(VLOOKUP(A19,'Ambiente de Control'!$B$21:$C$235,2,0),4,LEN(VLOOKUP(A19,'Ambiente de Control'!$B$21:$C$235,2,0))-4)</f>
        <v xml:space="preserve"> Evaluación frente a los productos y servicios en los cuales participan los contratistas de apoyo</v>
      </c>
      <c r="D19" s="40" t="s">
        <v>567</v>
      </c>
      <c r="E19" s="40" t="str">
        <f>+VLOOKUP(A19,'Ambiente de Control'!$B$21:$D$235,3,0)</f>
        <v>Dimensión de Talento Humano
Política Gestión Estratégica del Talento Humano
Dimensión de Control Interno
Líneas de Defensa</v>
      </c>
      <c r="F19" s="40" t="str">
        <f>+VLOOKUP(A19,'Ambiente de Control'!$B$21:$K$235,10,0)</f>
        <v>Mantenimiento del control</v>
      </c>
      <c r="G19" s="122">
        <f>+VLOOKUP(A19,'Ambiente de Control'!$B$21:$O$235,13,0)</f>
        <v>61.896230000000003</v>
      </c>
      <c r="H19" s="123">
        <f t="shared" si="1"/>
        <v>24</v>
      </c>
      <c r="I19" s="40" t="str">
        <f t="shared" si="2"/>
        <v>Cuando en el análisis de los requerimientos en los diferentes componentes del MECI se cuente con aspectos evaluados en nivel 1 (presente) y 1 (funcionando); 2 (presente) y 1 (funcionando).</v>
      </c>
      <c r="J19" s="40" t="s">
        <v>583</v>
      </c>
      <c r="K19" s="40">
        <f>+IF(ISBLANK(VLOOKUP(A19,'Ambiente de Control'!$B$24:$F$235,5,0)),"",VLOOKUP(A19,'Ambiente de Control'!$B$24:$F$235,5,0))</f>
        <v>3</v>
      </c>
      <c r="L19" s="40">
        <f>+IF(ISBLANK(VLOOKUP(A19,'Ambiente de Control'!$B$24:$K$235,9,0)),"",VLOOKUP(A19,'Ambiente de Control'!$B$24:$K$235,9,0))</f>
        <v>3</v>
      </c>
      <c r="M19" s="40">
        <f t="shared" si="3"/>
        <v>1</v>
      </c>
      <c r="N19" s="40">
        <f t="shared" si="4"/>
        <v>0.875</v>
      </c>
      <c r="O19" s="40"/>
      <c r="P19" s="40"/>
    </row>
    <row r="20" spans="1:16" ht="12.75" customHeight="1">
      <c r="A20" s="40" t="s">
        <v>590</v>
      </c>
      <c r="B20" s="40" t="str">
        <f t="shared" si="0"/>
        <v>5</v>
      </c>
      <c r="C20" s="40" t="str">
        <f>+MID(VLOOKUP(A20,'Ambiente de Control'!$B$21:$C$235,2,0),4,LEN(VLOOKUP(A20,'Ambiente de Control'!$B$21:$C$235,2,0))-4)</f>
        <v xml:space="preserve"> Acorde con la estructura del Esquema de Líneas de Defensa se han definido estándares de reporte, periodicidad y responsables frente a diferentes temas críticos de la entidad</v>
      </c>
      <c r="D20" s="40" t="s">
        <v>567</v>
      </c>
      <c r="E20" s="40" t="str">
        <f>+VLOOKUP(A20,'Ambiente de Control'!$B$21:$D$235,3,0)</f>
        <v>Dimensión de Información y Comunicación
Dimensión de Control Interno
Líneas de Defensa</v>
      </c>
      <c r="F20" s="40" t="str">
        <f>+VLOOKUP(A20,'Ambiente de Control'!$B$21:$K$235,10,0)</f>
        <v>Mantenimiento del control</v>
      </c>
      <c r="G20" s="122">
        <f>+VLOOKUP(A20,'Ambiente de Control'!$B$21:$O$235,13,0)</f>
        <v>61.189599999999999</v>
      </c>
      <c r="H20" s="123">
        <f t="shared" si="1"/>
        <v>19</v>
      </c>
      <c r="I20" s="40" t="str">
        <f t="shared" si="2"/>
        <v>Cuando en el análisis de los requerimientos en los diferentes componentes del MECI se cuente con aspectos evaluados en nivel 1 (presente) y 1 (funcionando); 2 (presente) y 1 (funcionando).</v>
      </c>
      <c r="J20" s="40" t="s">
        <v>591</v>
      </c>
      <c r="K20" s="40">
        <f>+IF(ISBLANK(VLOOKUP(A20,'Ambiente de Control'!$B$24:$F$235,5,0)),"",VLOOKUP(A20,'Ambiente de Control'!$B$24:$F$235,5,0))</f>
        <v>3</v>
      </c>
      <c r="L20" s="40">
        <f>+IF(ISBLANK(VLOOKUP(A20,'Ambiente de Control'!$B$24:$K$235,9,0)),"",VLOOKUP(A20,'Ambiente de Control'!$B$24:$K$235,9,0))</f>
        <v>3</v>
      </c>
      <c r="M20" s="40">
        <f t="shared" si="3"/>
        <v>1</v>
      </c>
      <c r="N20" s="40">
        <f t="shared" si="4"/>
        <v>0.875</v>
      </c>
      <c r="O20" s="40"/>
      <c r="P20" s="40"/>
    </row>
    <row r="21" spans="1:16" ht="12.75" customHeight="1">
      <c r="A21" s="40" t="s">
        <v>592</v>
      </c>
      <c r="B21" s="40" t="str">
        <f t="shared" si="0"/>
        <v>5</v>
      </c>
      <c r="C21" s="40" t="str">
        <f>+MID(VLOOKUP(A21,'Ambiente de Control'!$B$21:$C$235,2,0),4,LEN(VLOOKUP(A21,'Ambiente de Control'!$B$21:$C$235,2,0))-4)</f>
        <v xml:space="preserve"> La Alta Dirección analiza la información asociada con la generación de reportes financieros</v>
      </c>
      <c r="D21" s="40" t="s">
        <v>567</v>
      </c>
      <c r="E21" s="40" t="str">
        <f>+VLOOKUP(A21,'Ambiente de Control'!$B$21:$D$235,3,0)</f>
        <v xml:space="preserve">
Dimensión de Control Interno
Línea de Estratégica</v>
      </c>
      <c r="F21" s="40" t="str">
        <f>+VLOOKUP(A21,'Ambiente de Control'!$B$21:$K$235,10,0)</f>
        <v>Mantenimiento del control</v>
      </c>
      <c r="G21" s="122">
        <f>+VLOOKUP(A21,'Ambiente de Control'!$B$21:$O$235,13,0)</f>
        <v>61.289650000000002</v>
      </c>
      <c r="H21" s="123">
        <f t="shared" si="1"/>
        <v>20</v>
      </c>
      <c r="I21" s="40" t="str">
        <f t="shared" si="2"/>
        <v>Cuando en el análisis de los requerimientos en los diferentes componentes del MECI se cuente con aspectos evaluados en nivel 1 (presente) y 1 (funcionando); 2 (presente) y 1 (funcionando).</v>
      </c>
      <c r="J21" s="40" t="s">
        <v>591</v>
      </c>
      <c r="K21" s="40">
        <f>+IF(ISBLANK(VLOOKUP(A21,'Ambiente de Control'!$B$24:$F$235,5,0)),"",VLOOKUP(A21,'Ambiente de Control'!$B$24:$F$235,5,0))</f>
        <v>3</v>
      </c>
      <c r="L21" s="40">
        <f>+IF(ISBLANK(VLOOKUP(A21,'Ambiente de Control'!$B$24:$K$235,9,0)),"",VLOOKUP(A21,'Ambiente de Control'!$B$24:$K$235,9,0))</f>
        <v>3</v>
      </c>
      <c r="M21" s="40">
        <f t="shared" si="3"/>
        <v>1</v>
      </c>
      <c r="N21" s="40">
        <f t="shared" si="4"/>
        <v>0.875</v>
      </c>
      <c r="O21" s="40"/>
      <c r="P21" s="40"/>
    </row>
    <row r="22" spans="1:16" ht="12.75" customHeight="1">
      <c r="A22" s="40" t="s">
        <v>593</v>
      </c>
      <c r="B22" s="40" t="str">
        <f t="shared" si="0"/>
        <v>5</v>
      </c>
      <c r="C22" s="40" t="str">
        <f>+MID(VLOOKUP(A22,'Ambiente de Control'!$B$21:$C$235,2,0),4,LEN(VLOOKUP(A22,'Ambiente de Control'!$B$21:$C$235,2,0))-4)</f>
        <v xml:space="preserve"> Teniendo en cuenta la información suministrada por la 2a y 3a línea de defensa se toman decisiones a tiempo para garantizar el cumplimiento de las metas y objetivos</v>
      </c>
      <c r="D22" s="40" t="s">
        <v>567</v>
      </c>
      <c r="E22" s="40" t="str">
        <f>+VLOOKUP(A22,'Ambiente de Control'!$B$21:$D$235,3,0)</f>
        <v>Dimensión de Control Interno
Líneas de Defensa</v>
      </c>
      <c r="F22" s="40" t="str">
        <f>+VLOOKUP(A22,'Ambiente de Control'!$B$21:$K$235,10,0)</f>
        <v>Mantenimiento del control</v>
      </c>
      <c r="G22" s="122">
        <f>+VLOOKUP(A22,'Ambiente de Control'!$B$21:$O$235,13,0)</f>
        <v>61.389629999999997</v>
      </c>
      <c r="H22" s="123">
        <f t="shared" si="1"/>
        <v>21</v>
      </c>
      <c r="I22" s="40" t="str">
        <f t="shared" si="2"/>
        <v>Cuando en el análisis de los requerimientos en los diferentes componentes del MECI se cuente con aspectos evaluados en nivel 1 (presente) y 1 (funcionando); 2 (presente) y 1 (funcionando).</v>
      </c>
      <c r="J22" s="40" t="s">
        <v>591</v>
      </c>
      <c r="K22" s="40">
        <f>+IF(ISBLANK(VLOOKUP(A22,'Ambiente de Control'!$B$24:$F$235,5,0)),"",VLOOKUP(A22,'Ambiente de Control'!$B$24:$F$235,5,0))</f>
        <v>3</v>
      </c>
      <c r="L22" s="40">
        <f>+IF(ISBLANK(VLOOKUP(A22,'Ambiente de Control'!$B$24:$K$235,9,0)),"",VLOOKUP(A22,'Ambiente de Control'!$B$24:$K$235,9,0))</f>
        <v>3</v>
      </c>
      <c r="M22" s="40">
        <f t="shared" si="3"/>
        <v>1</v>
      </c>
      <c r="N22" s="40">
        <f t="shared" si="4"/>
        <v>0.875</v>
      </c>
      <c r="O22" s="40"/>
      <c r="P22" s="40"/>
    </row>
    <row r="23" spans="1:16" ht="12.75" customHeight="1">
      <c r="A23" s="40" t="s">
        <v>594</v>
      </c>
      <c r="B23" s="40" t="str">
        <f t="shared" si="0"/>
        <v>5</v>
      </c>
      <c r="C23" s="40" t="str">
        <f>+MID(VLOOKUP(A23,'Ambiente de Control'!$B$21:$C$235,2,0),4,LEN(VLOOKUP(A23,'Ambiente de Control'!$B$21:$C$235,2,0))-4)</f>
        <v xml:space="preserve"> Se evalúa la estructura de control a partir de los cambios en procesos, procedimientos, u otras herramientas, a fin de garantizar su adecuada formulación y afectación frente a la gestión del riesgo</v>
      </c>
      <c r="D23" s="40" t="s">
        <v>567</v>
      </c>
      <c r="E23" s="40" t="str">
        <f>+VLOOKUP(A23,'Ambiente de Control'!$B$21:$D$235,3,0)</f>
        <v>Dimensión de Gestión con Valores para Resultado
Política de Fortalecimiento Organizacional y Simplificación de Procesos
Dimensión Control Interno
Líneas de Defensa</v>
      </c>
      <c r="F23" s="40" t="str">
        <f>+VLOOKUP(A23,'Ambiente de Control'!$B$21:$K$235,10,0)</f>
        <v>Deficiencia de control (diseño o ejecución)</v>
      </c>
      <c r="G23" s="122">
        <f>+VLOOKUP(A23,'Ambiente de Control'!$B$21:$O$235,13,0)</f>
        <v>21.489629999999998</v>
      </c>
      <c r="H23" s="123">
        <f t="shared" si="1"/>
        <v>6</v>
      </c>
      <c r="I23" s="40" t="str">
        <f t="shared" si="2"/>
        <v>Cuando en el análisis de los requerimientos en los diferentes componentes del MECI se cuente con aspectos evaluados en nivel 2 (presente) y 3 (funcionando).</v>
      </c>
      <c r="J23" s="40" t="s">
        <v>591</v>
      </c>
      <c r="K23" s="40">
        <f>+IF(ISBLANK(VLOOKUP(A23,'Ambiente de Control'!$B$24:$F$235,5,0)),"",VLOOKUP(A23,'Ambiente de Control'!$B$24:$F$235,5,0))</f>
        <v>3</v>
      </c>
      <c r="L23" s="40">
        <f>+IF(ISBLANK(VLOOKUP(A23,'Ambiente de Control'!$B$24:$K$235,9,0)),"",VLOOKUP(A23,'Ambiente de Control'!$B$24:$K$235,9,0))</f>
        <v>2</v>
      </c>
      <c r="M23" s="40">
        <f t="shared" si="3"/>
        <v>0.5</v>
      </c>
      <c r="N23" s="40">
        <f t="shared" si="4"/>
        <v>0.875</v>
      </c>
      <c r="O23" s="40"/>
      <c r="P23" s="40"/>
    </row>
    <row r="24" spans="1:16" ht="12.75" customHeight="1">
      <c r="A24" s="40" t="s">
        <v>595</v>
      </c>
      <c r="B24" s="40" t="str">
        <f t="shared" si="0"/>
        <v>5</v>
      </c>
      <c r="C24" s="40" t="str">
        <f>+MID(VLOOKUP(A24,'Ambiente de Control'!$B$21:$C$235,2,0),4,LEN(VLOOKUP(A24,'Ambiente de Control'!$B$21:$C$235,2,0))-4)</f>
        <v xml:space="preserve"> La entidad aprueba y hace seguimiento al Plan Anual de Auditoría presentado y ejecutado por parte de la Oficina de Control Interno</v>
      </c>
      <c r="D24" s="40" t="s">
        <v>567</v>
      </c>
      <c r="E24" s="40" t="str">
        <f>+VLOOKUP(A24,'Ambiente de Control'!$B$21:$D$235,3,0)</f>
        <v>Dimensión Control Interno
Línea Estratégica</v>
      </c>
      <c r="F24" s="40" t="str">
        <f>+VLOOKUP(A24,'Ambiente de Control'!$B$21:$K$235,10,0)</f>
        <v>Mantenimiento del control</v>
      </c>
      <c r="G24" s="122">
        <f>+VLOOKUP(A24,'Ambiente de Control'!$B$21:$O$235,13,0)</f>
        <v>61.589649999999999</v>
      </c>
      <c r="H24" s="123">
        <f t="shared" si="1"/>
        <v>22</v>
      </c>
      <c r="I24" s="40" t="str">
        <f t="shared" si="2"/>
        <v>Cuando en el análisis de los requerimientos en los diferentes componentes del MECI se cuente con aspectos evaluados en nivel 1 (presente) y 1 (funcionando); 2 (presente) y 1 (funcionando).</v>
      </c>
      <c r="J24" s="40" t="s">
        <v>591</v>
      </c>
      <c r="K24" s="40">
        <f>+IF(ISBLANK(VLOOKUP(A24,'Ambiente de Control'!$B$24:$F$235,5,0)),"",VLOOKUP(A24,'Ambiente de Control'!$B$24:$F$235,5,0))</f>
        <v>3</v>
      </c>
      <c r="L24" s="40">
        <f>+IF(ISBLANK(VLOOKUP(A24,'Ambiente de Control'!$B$24:$K$235,9,0)),"",VLOOKUP(A24,'Ambiente de Control'!$B$24:$K$235,9,0))</f>
        <v>3</v>
      </c>
      <c r="M24" s="40">
        <f t="shared" si="3"/>
        <v>1</v>
      </c>
      <c r="N24" s="40">
        <f t="shared" si="4"/>
        <v>0.875</v>
      </c>
      <c r="O24" s="40"/>
      <c r="P24" s="40"/>
    </row>
    <row r="25" spans="1:16" ht="12.75" customHeight="1">
      <c r="A25" s="40" t="s">
        <v>596</v>
      </c>
      <c r="B25" s="40" t="str">
        <f t="shared" si="0"/>
        <v>5</v>
      </c>
      <c r="C25" s="40" t="str">
        <f>+MID(VLOOKUP(A25,'Ambiente de Control'!$B$21:$C$235,2,0),4,LEN(VLOOKUP(A25,'Ambiente de Control'!$B$21:$C$235,2,0))-4)</f>
        <v xml:space="preserve"> La entidad analiza los informes presentados por la Oficina de Control Interno y evalúa su impacto en relación con la mejora institucional</v>
      </c>
      <c r="D25" s="40" t="s">
        <v>567</v>
      </c>
      <c r="E25" s="40" t="str">
        <f>+VLOOKUP(A25,'Ambiente de Control'!$B$21:$D$235,3,0)</f>
        <v>Dimensión Control Interno
Línea Estratégica</v>
      </c>
      <c r="F25" s="40" t="str">
        <f>+VLOOKUP(A25,'Ambiente de Control'!$B$21:$K$235,10,0)</f>
        <v>Mantenimiento del control</v>
      </c>
      <c r="G25" s="122">
        <f>+VLOOKUP(A25,'Ambiente de Control'!$B$21:$O$235,13,0)</f>
        <v>61.689653</v>
      </c>
      <c r="H25" s="123">
        <f t="shared" si="1"/>
        <v>23</v>
      </c>
      <c r="I25" s="40" t="str">
        <f t="shared" si="2"/>
        <v>Cuando en el análisis de los requerimientos en los diferentes componentes del MECI se cuente con aspectos evaluados en nivel 1 (presente) y 1 (funcionando); 2 (presente) y 1 (funcionando).</v>
      </c>
      <c r="J25" s="40" t="s">
        <v>591</v>
      </c>
      <c r="K25" s="40">
        <f>+IF(ISBLANK(VLOOKUP(A25,'Ambiente de Control'!$B$24:$F$235,5,0)),"",VLOOKUP(A25,'Ambiente de Control'!$B$24:$F$235,5,0))</f>
        <v>3</v>
      </c>
      <c r="L25" s="40">
        <f>+IF(ISBLANK(VLOOKUP(A25,'Ambiente de Control'!$B$24:$K$235,9,0)),"",VLOOKUP(A25,'Ambiente de Control'!$B$24:$K$235,9,0))</f>
        <v>3</v>
      </c>
      <c r="M25" s="40">
        <f t="shared" si="3"/>
        <v>1</v>
      </c>
      <c r="N25" s="40">
        <f t="shared" si="4"/>
        <v>0.875</v>
      </c>
      <c r="O25" s="40"/>
      <c r="P25" s="40"/>
    </row>
    <row r="26" spans="1:16" ht="12.75" customHeight="1">
      <c r="A26" s="40" t="s">
        <v>597</v>
      </c>
      <c r="B26" s="40" t="str">
        <f t="shared" si="0"/>
        <v>6</v>
      </c>
      <c r="C26" s="40" t="str">
        <f>+MID(VLOOKUP(A26,'Evaluación de riesgos'!$B$13:$C$160,2,0),4,LEN(VLOOKUP(A26,'Evaluación de riesgos'!$B$13:$C$160,2,0))-4)</f>
        <v xml:space="preserve">  La Entidad cuenta con mecanismos para vincular o relacionar el plan estratégico con los objetivos estratégicos y estos a su vez con los objetivos operativos</v>
      </c>
      <c r="D26" s="40" t="s">
        <v>553</v>
      </c>
      <c r="E26" s="40" t="str">
        <f>+VLOOKUP(A26,'Evaluación de riesgos'!$B$13:$K$160,3,0)</f>
        <v>Dimensión de Direccionamiento Estratégico y Planeación.
Política de Planeación Institucional</v>
      </c>
      <c r="F26" s="40" t="str">
        <f>+VLOOKUP(A26,'Evaluación de riesgos'!$B$13:$K$160,10,0)</f>
        <v>Mantenimiento del control</v>
      </c>
      <c r="G26" s="122">
        <f>+VLOOKUP(A26,'Evaluación de riesgos'!$B$13:$O$160,13,0)</f>
        <v>141.78960000000001</v>
      </c>
      <c r="H26" s="123">
        <f t="shared" si="1"/>
        <v>30</v>
      </c>
      <c r="I26" s="40" t="str">
        <f t="shared" si="2"/>
        <v>Cuando en el análisis de los requerimientos en los diferentes componentes del MECI se cuente con aspectos evaluados en nivel 1 (presente) y 1 (funcionando); 2 (presente) y 1 (funcionando).</v>
      </c>
      <c r="J26" s="40" t="s">
        <v>598</v>
      </c>
      <c r="K26" s="40">
        <f>+IF(ISBLANK(VLOOKUP(A26,'Evaluación de riesgos'!$B$16:$F$160,5,0)),"",VLOOKUP(A26,'Evaluación de riesgos'!$B$16:$F$160,5,0))</f>
        <v>3</v>
      </c>
      <c r="L26" s="40">
        <f>+IF(ISBLANK(VLOOKUP(A26,'Evaluación de riesgos'!$B$16:$J$160,9,9)),"",VLOOKUP(A26,'Evaluación de riesgos'!$B$16:$J$160,9,9))</f>
        <v>3</v>
      </c>
      <c r="M26" s="40">
        <f t="shared" si="3"/>
        <v>1</v>
      </c>
      <c r="N26" s="40">
        <f t="shared" si="4"/>
        <v>0.8529411764705882</v>
      </c>
      <c r="O26" s="40"/>
      <c r="P26" s="40"/>
    </row>
    <row r="27" spans="1:16" ht="12.75" customHeight="1">
      <c r="A27" s="40" t="s">
        <v>599</v>
      </c>
      <c r="B27" s="40" t="str">
        <f t="shared" si="0"/>
        <v>6</v>
      </c>
      <c r="C27" s="40" t="str">
        <f>+MID(VLOOKUP(A27,'Evaluación de riesgos'!$B$13:$C$160,2,0),4,LEN(VLOOKUP(A27,'Evaluación de riesgos'!$B$13:$C$160,2,0))-4)</f>
        <v xml:space="preserve"> Los objetivos de los procesos, programas o proyectos (según aplique) que están definidos, son específicos, medibles, alcanzables, relevantes, delimitados en el tiempo</v>
      </c>
      <c r="D27" s="40" t="s">
        <v>553</v>
      </c>
      <c r="E27" s="40" t="str">
        <f>+VLOOKUP(A27,'Evaluación de riesgos'!$B$13:$K$160,3,0)</f>
        <v>Dimensión de Gestión con Valores para Resultado
Política de Fortalecimiento Organizacional y Simplificación de Procesos</v>
      </c>
      <c r="F27" s="40" t="str">
        <f>+VLOOKUP(A27,'Evaluación de riesgos'!$B$13:$K$160,10,0)</f>
        <v>Mantenimiento del control</v>
      </c>
      <c r="G27" s="122">
        <f>+VLOOKUP(A27,'Evaluación de riesgos'!$B$13:$O$160,13,0)</f>
        <v>141.8896</v>
      </c>
      <c r="H27" s="123">
        <f t="shared" si="1"/>
        <v>31</v>
      </c>
      <c r="I27" s="40" t="str">
        <f t="shared" si="2"/>
        <v>Cuando en el análisis de los requerimientos en los diferentes componentes del MECI se cuente con aspectos evaluados en nivel 1 (presente) y 1 (funcionando); 2 (presente) y 1 (funcionando).</v>
      </c>
      <c r="J27" s="40" t="s">
        <v>598</v>
      </c>
      <c r="K27" s="40">
        <f>+IF(ISBLANK(VLOOKUP(A27,'Evaluación de riesgos'!$B$16:$F$160,5,0)),"",VLOOKUP(A27,'Evaluación de riesgos'!$B$16:$F$160,5,0))</f>
        <v>3</v>
      </c>
      <c r="L27" s="40">
        <f>+IF(ISBLANK(VLOOKUP(A27,'Evaluación de riesgos'!$B$16:$J$160,9,9)),"",VLOOKUP(A27,'Evaluación de riesgos'!$B$16:$J$160,9,9))</f>
        <v>3</v>
      </c>
      <c r="M27" s="40">
        <f t="shared" si="3"/>
        <v>1</v>
      </c>
      <c r="N27" s="40">
        <f t="shared" si="4"/>
        <v>0.8529411764705882</v>
      </c>
      <c r="O27" s="40"/>
      <c r="P27" s="40"/>
    </row>
    <row r="28" spans="1:16" ht="12.75" customHeight="1">
      <c r="A28" s="40" t="s">
        <v>600</v>
      </c>
      <c r="B28" s="40" t="str">
        <f t="shared" si="0"/>
        <v>6</v>
      </c>
      <c r="C28" s="40" t="str">
        <f>+MID(VLOOKUP(A28,'Evaluación de riesgos'!$B$13:$C$160,2,0),4,LEN(VLOOKUP(A28,'Evaluación de riesgos'!$B$13:$C$160,2,0))-4)</f>
        <v xml:space="preserve"> La Alta Dirección evalúa periódicamente los objetivos establecidos para asegurar que estos continúan siendo consistentes y apropiados para la Entidad</v>
      </c>
      <c r="D28" s="40" t="s">
        <v>553</v>
      </c>
      <c r="E28" s="40" t="str">
        <f>+VLOOKUP(A28,'Evaluación de riesgos'!$B$13:$K$160,3,0)</f>
        <v>Dimensión de Direccionamiento Estratégico y Planeación.
Política de Planeación Institucional
Dimensión Control Interno
línea Estratégica</v>
      </c>
      <c r="F28" s="40" t="str">
        <f>+VLOOKUP(A28,'Evaluación de riesgos'!$B$13:$K$160,10,0)</f>
        <v>Mantenimiento del control</v>
      </c>
      <c r="G28" s="122">
        <f>+VLOOKUP(A28,'Evaluación de riesgos'!$B$13:$O$160,13,0)</f>
        <v>141.97540000000001</v>
      </c>
      <c r="H28" s="123">
        <f t="shared" si="1"/>
        <v>32</v>
      </c>
      <c r="I28" s="40" t="str">
        <f t="shared" si="2"/>
        <v>Cuando en el análisis de los requerimientos en los diferentes componentes del MECI se cuente con aspectos evaluados en nivel 1 (presente) y 1 (funcionando); 2 (presente) y 1 (funcionando).</v>
      </c>
      <c r="J28" s="40" t="s">
        <v>598</v>
      </c>
      <c r="K28" s="40">
        <f>+IF(ISBLANK(VLOOKUP(A28,'Evaluación de riesgos'!$B$16:$F$160,5,0)),"",VLOOKUP(A28,'Evaluación de riesgos'!$B$16:$F$160,5,0))</f>
        <v>3</v>
      </c>
      <c r="L28" s="40">
        <f>+IF(ISBLANK(VLOOKUP(A28,'Evaluación de riesgos'!$B$16:$J$160,9,9)),"",VLOOKUP(A28,'Evaluación de riesgos'!$B$16:$J$160,9,9))</f>
        <v>3</v>
      </c>
      <c r="M28" s="40">
        <f t="shared" si="3"/>
        <v>1</v>
      </c>
      <c r="N28" s="40">
        <f t="shared" si="4"/>
        <v>0.8529411764705882</v>
      </c>
      <c r="O28" s="40"/>
      <c r="P28" s="40"/>
    </row>
    <row r="29" spans="1:16" ht="12.75" customHeight="1">
      <c r="A29" s="40" t="s">
        <v>601</v>
      </c>
      <c r="B29" s="40" t="str">
        <f t="shared" si="0"/>
        <v>7</v>
      </c>
      <c r="C29" s="40" t="str">
        <f>+MID(VLOOKUP(A29,'Evaluación de riesgos'!$B$13:$C$160,2,0),4,LEN(VLOOKUP(A29,'Evaluación de riesgos'!$B$13:$C$160,2,0))-4)</f>
        <v xml:space="preserve"> Teniendo en cuenta la estructura de la política de Administración del Riesgo, su alcance define lineamientos para toda la entidad, incluyendo regionales, áreas tercerizadas u otras instancias que afectan la prestación del servicio</v>
      </c>
      <c r="D29" s="40" t="s">
        <v>553</v>
      </c>
      <c r="E29" s="40" t="str">
        <f>+VLOOKUP(A29,'Evaluación de riesgos'!$B$13:$K$160,3,0)</f>
        <v>Dimensión de Direccionamiento Estratégico y Planeación.
Política de Planeación Institucional</v>
      </c>
      <c r="F29" s="40" t="str">
        <f>+VLOOKUP(A29,'Evaluación de riesgos'!$B$13:$K$160,10,0)</f>
        <v>Mantenimiento del control</v>
      </c>
      <c r="G29" s="122">
        <f>+VLOOKUP(A29,'Evaluación de riesgos'!$B$13:$O$160,13,0)</f>
        <v>142.08959999999999</v>
      </c>
      <c r="H29" s="123">
        <f t="shared" si="1"/>
        <v>33</v>
      </c>
      <c r="I29" s="40" t="str">
        <f t="shared" si="2"/>
        <v>Cuando en el análisis de los requerimientos en los diferentes componentes del MECI se cuente con aspectos evaluados en nivel 1 (presente) y 1 (funcionando); 2 (presente) y 1 (funcionando).</v>
      </c>
      <c r="J29" s="40" t="s">
        <v>602</v>
      </c>
      <c r="K29" s="40">
        <f>+IF(ISBLANK(VLOOKUP(A29,'Evaluación de riesgos'!$B$16:$F$160,5,0)),"",VLOOKUP(A29,'Evaluación de riesgos'!$B$16:$F$160,5,0))</f>
        <v>3</v>
      </c>
      <c r="L29" s="40">
        <f>+IF(ISBLANK(VLOOKUP(A29,'Evaluación de riesgos'!$B$16:$J$160,9,9)),"",VLOOKUP(A29,'Evaluación de riesgos'!$B$16:$J$160,9,9))</f>
        <v>3</v>
      </c>
      <c r="M29" s="40">
        <f t="shared" si="3"/>
        <v>1</v>
      </c>
      <c r="N29" s="40">
        <f t="shared" si="4"/>
        <v>0.8529411764705882</v>
      </c>
      <c r="O29" s="40"/>
      <c r="P29" s="40"/>
    </row>
    <row r="30" spans="1:16" ht="12.75" customHeight="1">
      <c r="A30" s="40" t="s">
        <v>603</v>
      </c>
      <c r="B30" s="40" t="str">
        <f t="shared" si="0"/>
        <v>7</v>
      </c>
      <c r="C30" s="40" t="str">
        <f>+MID(VLOOKUP(A30,'Evaluación de riesgos'!$B$13:$C$160,2,0),4,LEN(VLOOKUP(A30,'Evaluación de riesgos'!$B$13:$C$160,2,0))-4)</f>
        <v xml:space="preserve"> La Oficina de Planeación, Gerencia de Riesgos (donde existan), como 2a línea de defensa, consolidan información clave frente a la gestión del riesgo</v>
      </c>
      <c r="D30" s="40" t="s">
        <v>553</v>
      </c>
      <c r="E30" s="40" t="str">
        <f>+VLOOKUP(A30,'Evaluación de riesgos'!$B$13:$K$160,3,0)</f>
        <v>Dimensión Control Interno 
Líneas de Defensa</v>
      </c>
      <c r="F30" s="40" t="str">
        <f>+VLOOKUP(A30,'Evaluación de riesgos'!$B$13:$K$160,10,0)</f>
        <v>Mantenimiento del control</v>
      </c>
      <c r="G30" s="122">
        <f>+VLOOKUP(A30,'Evaluación de riesgos'!$B$13:$O$160,13,0)</f>
        <v>142.1456</v>
      </c>
      <c r="H30" s="123">
        <f t="shared" si="1"/>
        <v>34</v>
      </c>
      <c r="I30" s="40" t="str">
        <f t="shared" si="2"/>
        <v>Cuando en el análisis de los requerimientos en los diferentes componentes del MECI se cuente con aspectos evaluados en nivel 1 (presente) y 1 (funcionando); 2 (presente) y 1 (funcionando).</v>
      </c>
      <c r="J30" s="40" t="s">
        <v>602</v>
      </c>
      <c r="K30" s="40">
        <f>+IF(ISBLANK(VLOOKUP(A30,'Evaluación de riesgos'!$B$16:$F$160,5,0)),"",VLOOKUP(A30,'Evaluación de riesgos'!$B$16:$F$160,5,0))</f>
        <v>3</v>
      </c>
      <c r="L30" s="40">
        <f>+IF(ISBLANK(VLOOKUP(A30,'Evaluación de riesgos'!$B$16:$J$160,9,9)),"",VLOOKUP(A30,'Evaluación de riesgos'!$B$16:$J$160,9,9))</f>
        <v>3</v>
      </c>
      <c r="M30" s="40">
        <f t="shared" si="3"/>
        <v>1</v>
      </c>
      <c r="N30" s="40">
        <f t="shared" si="4"/>
        <v>0.8529411764705882</v>
      </c>
      <c r="O30" s="40"/>
      <c r="P30" s="40"/>
    </row>
    <row r="31" spans="1:16" ht="12.75" customHeight="1">
      <c r="A31" s="40" t="s">
        <v>604</v>
      </c>
      <c r="B31" s="40" t="str">
        <f t="shared" si="0"/>
        <v>7</v>
      </c>
      <c r="C31" s="40" t="str">
        <f>+MID(VLOOKUP(A31,'Evaluación de riesgos'!$B$13:$C$160,2,0),4,LEN(VLOOKUP(A31,'Evaluación de riesgos'!$B$13:$C$160,2,0))-4)</f>
        <v xml:space="preserve"> A partir de la información consolidada y reportada por la 2a línea de defensa (7.2), la Alta Dirección analiza sus resultados y en especial considera si se han presentado materializaciones de riesgo</v>
      </c>
      <c r="D31" s="40" t="s">
        <v>553</v>
      </c>
      <c r="E31" s="40" t="str">
        <f>+VLOOKUP(A31,'Evaluación de riesgos'!$B$13:$K$160,3,0)</f>
        <v>Dimensión Control Interno 
Líneas de Defensa</v>
      </c>
      <c r="F31" s="40" t="str">
        <f>+VLOOKUP(A31,'Evaluación de riesgos'!$B$13:$K$160,10,0)</f>
        <v>Mantenimiento del control</v>
      </c>
      <c r="G31" s="122">
        <f>+VLOOKUP(A31,'Evaluación de riesgos'!$B$13:$O$160,13,0)</f>
        <v>142.23650000000001</v>
      </c>
      <c r="H31" s="123">
        <f t="shared" si="1"/>
        <v>35</v>
      </c>
      <c r="I31" s="40" t="str">
        <f t="shared" si="2"/>
        <v>Cuando en el análisis de los requerimientos en los diferentes componentes del MECI se cuente con aspectos evaluados en nivel 1 (presente) y 1 (funcionando); 2 (presente) y 1 (funcionando).</v>
      </c>
      <c r="J31" s="40" t="s">
        <v>602</v>
      </c>
      <c r="K31" s="40">
        <f>+IF(ISBLANK(VLOOKUP(A31,'Evaluación de riesgos'!$B$16:$F$160,5,0)),"",VLOOKUP(A31,'Evaluación de riesgos'!$B$16:$F$160,5,0))</f>
        <v>3</v>
      </c>
      <c r="L31" s="40">
        <f>+IF(ISBLANK(VLOOKUP(A31,'Evaluación de riesgos'!$B$16:$J$160,9,9)),"",VLOOKUP(A31,'Evaluación de riesgos'!$B$16:$J$160,9,9))</f>
        <v>3</v>
      </c>
      <c r="M31" s="40">
        <f t="shared" si="3"/>
        <v>1</v>
      </c>
      <c r="N31" s="40">
        <f t="shared" si="4"/>
        <v>0.8529411764705882</v>
      </c>
      <c r="O31" s="40"/>
      <c r="P31" s="40"/>
    </row>
    <row r="32" spans="1:16" ht="12.75" customHeight="1">
      <c r="A32" s="40" t="s">
        <v>605</v>
      </c>
      <c r="B32" s="40" t="str">
        <f t="shared" si="0"/>
        <v>7</v>
      </c>
      <c r="C32" s="40" t="str">
        <f>+MID(VLOOKUP(A32,'Evaluación de riesgos'!$B$13:$C$160,2,0),4,LEN(VLOOKUP(A32,'Evaluación de riesgos'!$B$13:$C$160,2,0))-4)</f>
        <v xml:space="preserve"> Cuando se detectan materializaciones de riesgo, se definen los cursos de acción en relación con la revisión y actualización del mapa de riesgos correspondiente</v>
      </c>
      <c r="D32" s="40" t="s">
        <v>553</v>
      </c>
      <c r="E32" s="40" t="str">
        <f>+VLOOKUP(A32,'Evaluación de riesgos'!$B$13:$K$160,3,0)</f>
        <v>Dimensión de Direccionamiento Estratégico y Planeación.
Política de Planeación Institucional
Dimensión Control Interno 
Líneas de Defensa</v>
      </c>
      <c r="F32" s="40" t="str">
        <f>+VLOOKUP(A32,'Evaluación de riesgos'!$B$13:$K$160,10,0)</f>
        <v>Mantenimiento del control</v>
      </c>
      <c r="G32" s="122">
        <f>+VLOOKUP(A32,'Evaluación de riesgos'!$B$13:$O$160,13,0)</f>
        <v>142.3896</v>
      </c>
      <c r="H32" s="123">
        <f t="shared" si="1"/>
        <v>36</v>
      </c>
      <c r="I32" s="40" t="str">
        <f t="shared" si="2"/>
        <v>Cuando en el análisis de los requerimientos en los diferentes componentes del MECI se cuente con aspectos evaluados en nivel 1 (presente) y 1 (funcionando); 2 (presente) y 1 (funcionando).</v>
      </c>
      <c r="J32" s="40" t="s">
        <v>602</v>
      </c>
      <c r="K32" s="40">
        <f>+IF(ISBLANK(VLOOKUP(A32,'Evaluación de riesgos'!$B$16:$F$160,5,0)),"",VLOOKUP(A32,'Evaluación de riesgos'!$B$16:$F$160,5,0))</f>
        <v>3</v>
      </c>
      <c r="L32" s="40">
        <f>+IF(ISBLANK(VLOOKUP(A32,'Evaluación de riesgos'!$B$16:$J$160,9,9)),"",VLOOKUP(A32,'Evaluación de riesgos'!$B$16:$J$160,9,9))</f>
        <v>3</v>
      </c>
      <c r="M32" s="40">
        <f t="shared" si="3"/>
        <v>1</v>
      </c>
      <c r="N32" s="40">
        <f t="shared" si="4"/>
        <v>0.8529411764705882</v>
      </c>
      <c r="O32" s="40"/>
      <c r="P32" s="40"/>
    </row>
    <row r="33" spans="1:16" ht="12.75" customHeight="1">
      <c r="A33" s="40" t="s">
        <v>606</v>
      </c>
      <c r="B33" s="40" t="str">
        <f t="shared" si="0"/>
        <v>7</v>
      </c>
      <c r="C33" s="40" t="str">
        <f>+MID(VLOOKUP(A33,'Evaluación de riesgos'!$B$13:$C$160,2,0),4,LEN(VLOOKUP(A33,'Evaluación de riesgos'!$B$13:$C$160,2,0))-4)</f>
        <v xml:space="preserve"> Se llevan a cabo seguimientos a las acciones definidas para resolver materializaciones de riesgo detectadas</v>
      </c>
      <c r="D33" s="40" t="s">
        <v>553</v>
      </c>
      <c r="E33" s="40" t="str">
        <f>+VLOOKUP(A33,'Evaluación de riesgos'!$B$13:$K$160,3,0)</f>
        <v>Dimensión de Evaluación de Resultados 
Política de Seguimiento y Evaluación al Desempeño Institucional.
Dimensión Control Interno 
Líneas de Defensa</v>
      </c>
      <c r="F33" s="40" t="str">
        <f>+VLOOKUP(A33,'Evaluación de riesgos'!$B$13:$K$160,10,0)</f>
        <v>Mantenimiento del control</v>
      </c>
      <c r="G33" s="122">
        <f>+VLOOKUP(A33,'Evaluación de riesgos'!$B$13:$O$160,13,0)</f>
        <v>142.4563</v>
      </c>
      <c r="H33" s="123">
        <f t="shared" si="1"/>
        <v>37</v>
      </c>
      <c r="I33" s="40" t="str">
        <f t="shared" si="2"/>
        <v>Cuando en el análisis de los requerimientos en los diferentes componentes del MECI se cuente con aspectos evaluados en nivel 1 (presente) y 1 (funcionando); 2 (presente) y 1 (funcionando).</v>
      </c>
      <c r="J33" s="40" t="s">
        <v>602</v>
      </c>
      <c r="K33" s="40">
        <f>+IF(ISBLANK(VLOOKUP(A33,'Evaluación de riesgos'!$B$16:$F$160,5,0)),"",VLOOKUP(A33,'Evaluación de riesgos'!$B$16:$F$160,5,0))</f>
        <v>3</v>
      </c>
      <c r="L33" s="40">
        <f>+IF(ISBLANK(VLOOKUP(A33,'Evaluación de riesgos'!$B$16:$J$160,9,9)),"",VLOOKUP(A33,'Evaluación de riesgos'!$B$16:$J$160,9,9))</f>
        <v>3</v>
      </c>
      <c r="M33" s="40">
        <f t="shared" si="3"/>
        <v>1</v>
      </c>
      <c r="N33" s="40">
        <f t="shared" si="4"/>
        <v>0.8529411764705882</v>
      </c>
      <c r="O33" s="40"/>
      <c r="P33" s="40"/>
    </row>
    <row r="34" spans="1:16" ht="12.75" customHeight="1">
      <c r="A34" s="40" t="s">
        <v>607</v>
      </c>
      <c r="B34" s="40" t="str">
        <f t="shared" si="0"/>
        <v>8</v>
      </c>
      <c r="C34" s="40" t="str">
        <f>+MID(VLOOKUP(A34,'Evaluación de riesgos'!$B$13:$C$160,2,0),4,LEN(VLOOKUP(A34,'Evaluación de riesgos'!$B$13:$C$160,2,0))-4)</f>
        <v xml:space="preserve"> La Alta Dirección acorde con el análisis del entorno interno y externo, define los procesos, programas o proyectos (según aplique), susceptibles de posibles actos de corrupción</v>
      </c>
      <c r="D34" s="40" t="s">
        <v>553</v>
      </c>
      <c r="E34" s="40" t="str">
        <f>+VLOOKUP(A34,'Evaluación de riesgos'!$B$13:$K$160,3,0)</f>
        <v>Dimensión de Direccionamiento Estratégico y Planeación.
Política de Planeación Institucional</v>
      </c>
      <c r="F34" s="40" t="str">
        <f>+VLOOKUP(A34,'Evaluación de riesgos'!$B$13:$K$160,10,0)</f>
        <v>Deficiencia de control (diseño o ejecución)</v>
      </c>
      <c r="G34" s="122">
        <f>+VLOOKUP(A34,'Evaluación de riesgos'!$B$13:$O$160,13,0)</f>
        <v>102.5458</v>
      </c>
      <c r="H34" s="123">
        <f t="shared" si="1"/>
        <v>25</v>
      </c>
      <c r="I34" s="40" t="str">
        <f t="shared" si="2"/>
        <v>Cuando en el análisis de los requerimientos en los diferentes componentes del MECI se cuente con aspectos evaluados en nivel 2 (presente) y 3 (funcionando).</v>
      </c>
      <c r="J34" s="40" t="s">
        <v>608</v>
      </c>
      <c r="K34" s="40">
        <f>+IF(ISBLANK(VLOOKUP(A34,'Evaluación de riesgos'!$B$16:$F$160,5,0)),"",VLOOKUP(A34,'Evaluación de riesgos'!$B$16:$F$160,5,0))</f>
        <v>3</v>
      </c>
      <c r="L34" s="40">
        <f>+IF(ISBLANK(VLOOKUP(A34,'Evaluación de riesgos'!$B$16:$J$160,9,9)),"",VLOOKUP(A34,'Evaluación de riesgos'!$B$16:$J$160,9,9))</f>
        <v>2</v>
      </c>
      <c r="M34" s="40">
        <f t="shared" si="3"/>
        <v>0.5</v>
      </c>
      <c r="N34" s="40">
        <f t="shared" si="4"/>
        <v>0.8529411764705882</v>
      </c>
      <c r="O34" s="40"/>
      <c r="P34" s="40"/>
    </row>
    <row r="35" spans="1:16" ht="12.75" customHeight="1">
      <c r="A35" s="40" t="s">
        <v>609</v>
      </c>
      <c r="B35" s="40" t="str">
        <f t="shared" si="0"/>
        <v>8</v>
      </c>
      <c r="C35" s="40" t="str">
        <f>+MID(VLOOKUP(A35,'Evaluación de riesgos'!$B$13:$C$160,2,0),4,LEN(VLOOKUP(A35,'Evaluación de riesgos'!$B$13:$C$160,2,0))-4)</f>
        <v xml:space="preserve"> La Alta Dirección monitorea los riesgos de corrupción con la periodicidad establecida en la Política de Administración del Riesgo</v>
      </c>
      <c r="D35" s="40" t="s">
        <v>553</v>
      </c>
      <c r="E35" s="40" t="str">
        <f>+VLOOKUP(A35,'Evaluación de riesgos'!$B$13:$K$160,3,0)</f>
        <v>Dimensión de Control Interno
Línea Estratégica</v>
      </c>
      <c r="F35" s="40" t="str">
        <f>+VLOOKUP(A35,'Evaluación de riesgos'!$B$13:$K$160,10,0)</f>
        <v>Mantenimiento del control</v>
      </c>
      <c r="G35" s="122">
        <f>+VLOOKUP(A35,'Evaluación de riesgos'!$B$13:$O$160,13,0)</f>
        <v>142.63210000000001</v>
      </c>
      <c r="H35" s="123">
        <f t="shared" si="1"/>
        <v>38</v>
      </c>
      <c r="I35" s="40" t="str">
        <f t="shared" si="2"/>
        <v>Cuando en el análisis de los requerimientos en los diferentes componentes del MECI se cuente con aspectos evaluados en nivel 1 (presente) y 1 (funcionando); 2 (presente) y 1 (funcionando).</v>
      </c>
      <c r="J35" s="40" t="s">
        <v>608</v>
      </c>
      <c r="K35" s="40">
        <f>+IF(ISBLANK(VLOOKUP(A35,'Evaluación de riesgos'!$B$16:$F$160,5,0)),"",VLOOKUP(A35,'Evaluación de riesgos'!$B$16:$F$160,5,0))</f>
        <v>3</v>
      </c>
      <c r="L35" s="40">
        <f>+IF(ISBLANK(VLOOKUP(A35,'Evaluación de riesgos'!$B$16:$J$160,9,9)),"",VLOOKUP(A35,'Evaluación de riesgos'!$B$16:$J$160,9,9))</f>
        <v>3</v>
      </c>
      <c r="M35" s="40">
        <f t="shared" si="3"/>
        <v>1</v>
      </c>
      <c r="N35" s="40">
        <f t="shared" si="4"/>
        <v>0.8529411764705882</v>
      </c>
      <c r="O35" s="40"/>
      <c r="P35" s="40"/>
    </row>
    <row r="36" spans="1:16" ht="12.75" customHeight="1">
      <c r="A36" s="40" t="s">
        <v>610</v>
      </c>
      <c r="B36" s="40" t="str">
        <f t="shared" si="0"/>
        <v>8</v>
      </c>
      <c r="C36" s="40" t="str">
        <f>+MID(VLOOKUP(A36,'Evaluación de riesgos'!$B$13:$C$160,2,0),4,LEN(VLOOKUP(A36,'Evaluación de riesgos'!$B$13:$C$160,2,0))-4)</f>
        <v xml:space="preserve"> Para el desarrollo de las actividades de control, la entidad considera la adecuada división de las funciones y que éstas se encuentren segregadas en diferentes personas para reducir el riesgo de acciones fraudulentas</v>
      </c>
      <c r="D36" s="40" t="s">
        <v>553</v>
      </c>
      <c r="E36" s="40" t="str">
        <f>+VLOOKUP(A36,'Evaluación de riesgos'!$B$13:$K$160,3,0)</f>
        <v>Dimensión de Control Interno
Líneas de Defensa</v>
      </c>
      <c r="F36" s="40" t="str">
        <f>+VLOOKUP(A36,'Evaluación de riesgos'!$B$13:$K$160,10,0)</f>
        <v>Mantenimiento del control</v>
      </c>
      <c r="G36" s="122">
        <f>+VLOOKUP(A36,'Evaluación de riesgos'!$B$13:$O$160,13,0)</f>
        <v>142.7456</v>
      </c>
      <c r="H36" s="123">
        <f t="shared" si="1"/>
        <v>39</v>
      </c>
      <c r="I36" s="40" t="str">
        <f t="shared" si="2"/>
        <v>Cuando en el análisis de los requerimientos en los diferentes componentes del MECI se cuente con aspectos evaluados en nivel 1 (presente) y 1 (funcionando); 2 (presente) y 1 (funcionando).</v>
      </c>
      <c r="J36" s="40" t="s">
        <v>608</v>
      </c>
      <c r="K36" s="40">
        <f>+IF(ISBLANK(VLOOKUP(A36,'Evaluación de riesgos'!$B$16:$F$160,5,0)),"",VLOOKUP(A36,'Evaluación de riesgos'!$B$16:$F$160,5,0))</f>
        <v>3</v>
      </c>
      <c r="L36" s="40">
        <f>+IF(ISBLANK(VLOOKUP(A36,'Evaluación de riesgos'!$B$16:$J$160,9,9)),"",VLOOKUP(A36,'Evaluación de riesgos'!$B$16:$J$160,9,9))</f>
        <v>3</v>
      </c>
      <c r="M36" s="40">
        <f t="shared" si="3"/>
        <v>1</v>
      </c>
      <c r="N36" s="40">
        <f t="shared" si="4"/>
        <v>0.8529411764705882</v>
      </c>
      <c r="O36" s="40"/>
      <c r="P36" s="40"/>
    </row>
    <row r="37" spans="1:16" ht="12.75" customHeight="1">
      <c r="A37" s="40" t="s">
        <v>611</v>
      </c>
      <c r="B37" s="40" t="str">
        <f t="shared" si="0"/>
        <v>8</v>
      </c>
      <c r="C37" s="40" t="str">
        <f>+MID(VLOOKUP(A37,'Evaluación de riesgos'!$B$13:$C$160,2,0),4,LEN(VLOOKUP(A37,'Evaluación de riesgos'!$B$13:$C$160,2,0))-4)</f>
        <v xml:space="preserve"> La Alta Dirección evalúa fallas en los controles (diseño y ejecución) para definir cursos de acción apropiados para su mejora</v>
      </c>
      <c r="D37" s="40" t="s">
        <v>553</v>
      </c>
      <c r="E37" s="40" t="str">
        <f>+VLOOKUP(A37,'Evaluación de riesgos'!$B$13:$K$160,3,0)</f>
        <v>Dimensión de Control Interno
Línea Estratégica</v>
      </c>
      <c r="F37" s="40" t="str">
        <f>+VLOOKUP(A37,'Evaluación de riesgos'!$B$13:$K$160,10,0)</f>
        <v>Deficiencia de control (diseño o ejecución)</v>
      </c>
      <c r="G37" s="122">
        <f>+VLOOKUP(A37,'Evaluación de riesgos'!$B$13:$O$160,13,0)</f>
        <v>102.8745</v>
      </c>
      <c r="H37" s="123">
        <f t="shared" si="1"/>
        <v>26</v>
      </c>
      <c r="I37" s="40" t="str">
        <f t="shared" si="2"/>
        <v>Cuando en el análisis de los requerimientos en los diferentes componentes del MECI se cuente con aspectos evaluados en nivel 2 (presente) y 3 (funcionando).</v>
      </c>
      <c r="J37" s="40" t="s">
        <v>608</v>
      </c>
      <c r="K37" s="40">
        <f>+IF(ISBLANK(VLOOKUP(A37,'Evaluación de riesgos'!$B$16:$F$160,5,0)),"",VLOOKUP(A37,'Evaluación de riesgos'!$B$16:$F$160,5,0))</f>
        <v>3</v>
      </c>
      <c r="L37" s="40">
        <f>+IF(ISBLANK(VLOOKUP(A37,'Evaluación de riesgos'!$B$16:$J$160,9,9)),"",VLOOKUP(A37,'Evaluación de riesgos'!$B$16:$J$160,9,9))</f>
        <v>2</v>
      </c>
      <c r="M37" s="40">
        <f t="shared" si="3"/>
        <v>0.5</v>
      </c>
      <c r="N37" s="40">
        <f t="shared" si="4"/>
        <v>0.8529411764705882</v>
      </c>
      <c r="O37" s="40"/>
      <c r="P37" s="40"/>
    </row>
    <row r="38" spans="1:16" ht="12.75" customHeight="1">
      <c r="A38" s="40" t="s">
        <v>612</v>
      </c>
      <c r="B38" s="40" t="str">
        <f t="shared" si="0"/>
        <v>9</v>
      </c>
      <c r="C38" s="40" t="str">
        <f>+MID(VLOOKUP(A38,'Evaluación de riesgos'!$B$13:$C$160,2,0),4,LEN(VLOOKUP(A38,'Evaluación de riesgos'!$B$13:$C$160,2,0))-4)</f>
        <v xml:space="preserve"> Acorde con lo establecido en la política de Administración del Riesgo, se monitorean los factores internos y externos definidos para la entidad, a fin de establecer cambios en el entorno que determinen nuevos riesgos o ajustes a los existentes</v>
      </c>
      <c r="D38" s="40" t="s">
        <v>553</v>
      </c>
      <c r="E38" s="40" t="str">
        <f>+VLOOKUP(A38,'Evaluación de riesgos'!$B$13:$K$160,3,0)</f>
        <v>Dimensión de Direccionamiento estratégico 
Política de Planeación Institucional</v>
      </c>
      <c r="F38" s="40" t="str">
        <f>+VLOOKUP(A38,'Evaluación de riesgos'!$B$13:$K$160,10,0)</f>
        <v>Deficiencia de control (diseño o ejecución)</v>
      </c>
      <c r="G38" s="122">
        <f>+VLOOKUP(A38,'Evaluación de riesgos'!$B$13:$O$160,13,0)</f>
        <v>102.9635</v>
      </c>
      <c r="H38" s="123">
        <f t="shared" si="1"/>
        <v>27</v>
      </c>
      <c r="I38" s="40" t="str">
        <f t="shared" si="2"/>
        <v>Cuando en el análisis de los requerimientos en los diferentes componentes del MECI se cuente con aspectos evaluados en nivel 2 (presente) y 3 (funcionando).</v>
      </c>
      <c r="J38" s="40" t="s">
        <v>613</v>
      </c>
      <c r="K38" s="40">
        <f>+IF(ISBLANK(VLOOKUP(A38,'Evaluación de riesgos'!$B$16:$F$160,5,0)),"",VLOOKUP(A38,'Evaluación de riesgos'!$B$16:$F$160,5,0))</f>
        <v>3</v>
      </c>
      <c r="L38" s="40">
        <f>+IF(ISBLANK(VLOOKUP(A38,'Evaluación de riesgos'!$B$16:$J$160,9,9)),"",VLOOKUP(A38,'Evaluación de riesgos'!$B$16:$J$160,9,9))</f>
        <v>2</v>
      </c>
      <c r="M38" s="40">
        <f t="shared" si="3"/>
        <v>0.5</v>
      </c>
      <c r="N38" s="40">
        <f t="shared" si="4"/>
        <v>0.8529411764705882</v>
      </c>
      <c r="O38" s="40"/>
      <c r="P38" s="40"/>
    </row>
    <row r="39" spans="1:16" ht="12.75" customHeight="1">
      <c r="A39" s="40" t="s">
        <v>614</v>
      </c>
      <c r="B39" s="40" t="str">
        <f t="shared" si="0"/>
        <v>9</v>
      </c>
      <c r="C39" s="40" t="str">
        <f>+MID(VLOOKUP(A39,'Evaluación de riesgos'!$B$13:$C$160,2,0),4,LEN(VLOOKUP(A39,'Evaluación de riesgos'!$B$13:$C$160,2,0))-4)</f>
        <v xml:space="preserve"> La Alta Dirección analiza los riesgos asociados a actividades tercerizadas, regionales u otras figuras externas que afecten la prestación del servicio a los usuarios, basados en los informes de la segunda y tercera línea de defensa</v>
      </c>
      <c r="D39" s="40" t="s">
        <v>553</v>
      </c>
      <c r="E39" s="40" t="str">
        <f>+VLOOKUP(A39,'Evaluación de riesgos'!$B$13:$K$160,3,0)</f>
        <v>Dimensión de Control Interno
Líneas de Defensa</v>
      </c>
      <c r="F39" s="40" t="str">
        <f>+VLOOKUP(A39,'Evaluación de riesgos'!$B$13:$K$160,10,0)</f>
        <v>Deficiencia de control (diseño o ejecución)</v>
      </c>
      <c r="G39" s="122">
        <f>+VLOOKUP(A39,'Evaluación de riesgos'!$B$13:$O$160,13,0)</f>
        <v>103.0125</v>
      </c>
      <c r="H39" s="123">
        <f t="shared" si="1"/>
        <v>28</v>
      </c>
      <c r="I39" s="40" t="str">
        <f t="shared" si="2"/>
        <v>Cuando en el análisis de los requerimientos en los diferentes componentes del MECI se cuente con aspectos evaluados en nivel 2 (presente) y 3 (funcionando).</v>
      </c>
      <c r="J39" s="40" t="s">
        <v>613</v>
      </c>
      <c r="K39" s="40">
        <f>+IF(ISBLANK(VLOOKUP(A39,'Evaluación de riesgos'!$B$16:$F$160,5,0)),"",VLOOKUP(A39,'Evaluación de riesgos'!$B$16:$F$160,5,0))</f>
        <v>3</v>
      </c>
      <c r="L39" s="40">
        <f>+IF(ISBLANK(VLOOKUP(A39,'Evaluación de riesgos'!$B$16:$J$160,9,9)),"",VLOOKUP(A39,'Evaluación de riesgos'!$B$16:$J$160,9,9))</f>
        <v>2</v>
      </c>
      <c r="M39" s="40">
        <f t="shared" si="3"/>
        <v>0.5</v>
      </c>
      <c r="N39" s="40">
        <f t="shared" si="4"/>
        <v>0.8529411764705882</v>
      </c>
      <c r="O39" s="40"/>
      <c r="P39" s="40"/>
    </row>
    <row r="40" spans="1:16" ht="12.75" customHeight="1">
      <c r="A40" s="40" t="s">
        <v>615</v>
      </c>
      <c r="B40" s="40" t="str">
        <f t="shared" si="0"/>
        <v>9</v>
      </c>
      <c r="C40" s="40" t="str">
        <f>+MID(VLOOKUP(A40,'Evaluación de riesgos'!$B$13:$C$160,2,0),4,LEN(VLOOKUP(A40,'Evaluación de riesgos'!$B$13:$C$160,2,0))-4)</f>
        <v xml:space="preserve"> La Alta Dirección monitorea los riesgos aceptados revisando que sus condiciones no hayan cambiado y definir su pertinencia para sostenerlos o ajustarlos</v>
      </c>
      <c r="D40" s="40" t="s">
        <v>553</v>
      </c>
      <c r="E40" s="40" t="str">
        <f>+VLOOKUP(A40,'Evaluación de riesgos'!$B$13:$K$160,3,0)</f>
        <v>Dimensión de Control Interno
línea Estratégica</v>
      </c>
      <c r="F40" s="40" t="str">
        <f>+VLOOKUP(A40,'Evaluación de riesgos'!$B$13:$K$160,10,0)</f>
        <v>Deficiencia de control (diseño o ejecución)</v>
      </c>
      <c r="G40" s="122">
        <f>+VLOOKUP(A40,'Evaluación de riesgos'!$B$13:$O$160,13,0)</f>
        <v>103.1236</v>
      </c>
      <c r="H40" s="123">
        <f t="shared" si="1"/>
        <v>29</v>
      </c>
      <c r="I40" s="40" t="str">
        <f t="shared" si="2"/>
        <v>Cuando en el análisis de los requerimientos en los diferentes componentes del MECI se cuente con aspectos evaluados en nivel 2 (presente) y 3 (funcionando).</v>
      </c>
      <c r="J40" s="40" t="s">
        <v>613</v>
      </c>
      <c r="K40" s="40">
        <f>+IF(ISBLANK(VLOOKUP(A40,'Evaluación de riesgos'!$B$16:$F$160,5,0)),"",VLOOKUP(A40,'Evaluación de riesgos'!$B$16:$F$160,5,0))</f>
        <v>3</v>
      </c>
      <c r="L40" s="40">
        <f>+IF(ISBLANK(VLOOKUP(A40,'Evaluación de riesgos'!$B$16:$J$160,9,9)),"",VLOOKUP(A40,'Evaluación de riesgos'!$B$16:$J$160,9,9))</f>
        <v>2</v>
      </c>
      <c r="M40" s="40">
        <f t="shared" si="3"/>
        <v>0.5</v>
      </c>
      <c r="N40" s="40">
        <f t="shared" si="4"/>
        <v>0.8529411764705882</v>
      </c>
      <c r="O40" s="40"/>
      <c r="P40" s="40"/>
    </row>
    <row r="41" spans="1:16" ht="12.75" customHeight="1">
      <c r="A41" s="40" t="s">
        <v>616</v>
      </c>
      <c r="B41" s="40" t="str">
        <f t="shared" si="0"/>
        <v>9</v>
      </c>
      <c r="C41" s="40" t="str">
        <f>+MID(VLOOKUP(A41,'Evaluación de riesgos'!$B$13:$C$160,2,0),4,LEN(VLOOKUP(A41,'Evaluación de riesgos'!$B$13:$C$160,2,0))-4)</f>
        <v xml:space="preserve"> La Alta Dirección evalúa fallas en los controles (diseño y ejecución) para definir cursos de acción apropiados para su mejora, basados en los informes de la segunda y tercera línea de defensa</v>
      </c>
      <c r="D41" s="40" t="s">
        <v>553</v>
      </c>
      <c r="E41" s="40" t="str">
        <f>+VLOOKUP(A41,'Evaluación de riesgos'!$B$13:$K$160,3,0)</f>
        <v>Dimensión de Control Interno
Líneas de Defensa</v>
      </c>
      <c r="F41" s="40" t="str">
        <f>+VLOOKUP(A41,'Evaluación de riesgos'!$B$13:$K$160,10,0)</f>
        <v>Mantenimiento del control</v>
      </c>
      <c r="G41" s="122">
        <f>+VLOOKUP(A41,'Evaluación de riesgos'!$B$13:$O$160,13,0)</f>
        <v>143.2456</v>
      </c>
      <c r="H41" s="123">
        <f t="shared" si="1"/>
        <v>40</v>
      </c>
      <c r="I41" s="40" t="str">
        <f t="shared" si="2"/>
        <v>Cuando en el análisis de los requerimientos en los diferentes componentes del MECI se cuente con aspectos evaluados en nivel 1 (presente) y 1 (funcionando); 2 (presente) y 1 (funcionando).</v>
      </c>
      <c r="J41" s="40" t="s">
        <v>613</v>
      </c>
      <c r="K41" s="40">
        <f>+IF(ISBLANK(VLOOKUP(A41,'Evaluación de riesgos'!$B$16:$F$160,5,0)),"",VLOOKUP(A41,'Evaluación de riesgos'!$B$16:$F$160,5,0))</f>
        <v>3</v>
      </c>
      <c r="L41" s="40">
        <f>+IF(ISBLANK(VLOOKUP(A41,'Evaluación de riesgos'!$B$16:$J$160,9,9)),"",VLOOKUP(A41,'Evaluación de riesgos'!$B$16:$J$160,9,9))</f>
        <v>3</v>
      </c>
      <c r="M41" s="40">
        <f t="shared" si="3"/>
        <v>1</v>
      </c>
      <c r="N41" s="40">
        <f t="shared" si="4"/>
        <v>0.8529411764705882</v>
      </c>
      <c r="O41" s="40"/>
      <c r="P41" s="40"/>
    </row>
    <row r="42" spans="1:16" ht="12.75" customHeight="1">
      <c r="A42" s="40" t="s">
        <v>617</v>
      </c>
      <c r="B42" s="40" t="str">
        <f t="shared" si="0"/>
        <v>9</v>
      </c>
      <c r="C42" s="40" t="str">
        <f>+MID(VLOOKUP(A42,'Evaluación de riesgos'!$B$13:$C$160,2,0),4,LEN(VLOOKUP(A42,'Evaluación de riesgos'!$B$13:$C$160,2,0))-4)</f>
        <v xml:space="preserve"> La entidad analiza el impacto sobre el control interno por cambios en los diferentes niveles organizacionales</v>
      </c>
      <c r="D42" s="40" t="s">
        <v>553</v>
      </c>
      <c r="E42" s="40" t="str">
        <f>+VLOOKUP(A42,'Evaluación de riesgos'!$B$13:$K$160,3,0)</f>
        <v>Dimensión de Direccionamiento estratégico y Planeación
Política de Planeación Institucional
Dimensión de Control Interno
línea Estratégica</v>
      </c>
      <c r="F42" s="40" t="str">
        <f>+VLOOKUP(A42,'Evaluación de riesgos'!$B$13:$K$160,10,0)</f>
        <v>Mantenimiento del control</v>
      </c>
      <c r="G42" s="122">
        <f>+VLOOKUP(A42,'Evaluación de riesgos'!$B$13:$O$160,13,0)</f>
        <v>143.36539999999999</v>
      </c>
      <c r="H42" s="123">
        <f t="shared" si="1"/>
        <v>41</v>
      </c>
      <c r="I42" s="40" t="str">
        <f t="shared" si="2"/>
        <v>Cuando en el análisis de los requerimientos en los diferentes componentes del MECI se cuente con aspectos evaluados en nivel 1 (presente) y 1 (funcionando); 2 (presente) y 1 (funcionando).</v>
      </c>
      <c r="J42" s="40" t="s">
        <v>613</v>
      </c>
      <c r="K42" s="40">
        <f>+IF(ISBLANK(VLOOKUP(A42,'Evaluación de riesgos'!$B$16:$F$160,5,0)),"",VLOOKUP(A42,'Evaluación de riesgos'!$B$16:$F$160,5,0))</f>
        <v>3</v>
      </c>
      <c r="L42" s="40">
        <f>+IF(ISBLANK(VLOOKUP(A42,'Evaluación de riesgos'!$B$16:$J$160,9,9)),"",VLOOKUP(A42,'Evaluación de riesgos'!$B$16:$J$160,9,9))</f>
        <v>3</v>
      </c>
      <c r="M42" s="40">
        <f t="shared" si="3"/>
        <v>1</v>
      </c>
      <c r="N42" s="40">
        <f t="shared" si="4"/>
        <v>0.8529411764705882</v>
      </c>
      <c r="O42" s="40"/>
      <c r="P42" s="40"/>
    </row>
    <row r="43" spans="1:16" ht="12.75" customHeight="1">
      <c r="A43" s="40" t="s">
        <v>618</v>
      </c>
      <c r="B43" s="40" t="str">
        <f t="shared" ref="B43:B82" si="5">+LEFT(A43,2)</f>
        <v>10</v>
      </c>
      <c r="C43" s="40" t="str">
        <f>+MID(VLOOKUP(A43,'Actividades de control'!$B$13:$C$176,2,0),5,LEN(VLOOKUP(A43,'Actividades de control'!$B$13:$C$176,2,0))-5)</f>
        <v xml:space="preserve"> Para el desarrollo de las actividades de control, la entidad considera la adecuada división de las funciones y que éstas se encuentren segregadas en diferentes personas para reducir el riesgo de error o de incumplimientos de alto impacto en la operación</v>
      </c>
      <c r="D43" s="40" t="s">
        <v>554</v>
      </c>
      <c r="E43" s="40" t="str">
        <f>+VLOOKUP(A43,'Actividades de control'!$B$18:$K$122,3,0)</f>
        <v>Dimensión de Control Interno
Líneas de Defensa</v>
      </c>
      <c r="F43" s="40" t="str">
        <f>+VLOOKUP(A43,'Actividades de control'!$B$18:$K$122,10,0)</f>
        <v>Deficiencia de control (diseño o ejecución)</v>
      </c>
      <c r="G43" s="40">
        <f>+VLOOKUP(A43,'Actividades de control'!$B$13:$N$176,13,0)</f>
        <v>183.45689999999999</v>
      </c>
      <c r="H43" s="123">
        <f t="shared" si="1"/>
        <v>42</v>
      </c>
      <c r="I43" s="40" t="str">
        <f t="shared" si="2"/>
        <v>Cuando en el análisis de los requerimientos en los diferentes componentes del MECI se cuente con aspectos evaluados en nivel 2 (presente) y 3 (funcionando).</v>
      </c>
      <c r="J43" s="40" t="s">
        <v>619</v>
      </c>
      <c r="K43" s="40">
        <f>+IF(ISBLANK(VLOOKUP(A43,'Actividades de control'!$B$21:$F$122,5,0)),"",VLOOKUP(A43,'Actividades de control'!$B$21:$F$122,5,0))</f>
        <v>3</v>
      </c>
      <c r="L43" s="40">
        <f>+IF(ISBLANK(VLOOKUP(A43,'Actividades de control'!$B$21:$J$122,9,0)),"",VLOOKUP(A43,'Actividades de control'!$B$21:$J$122,9,0))</f>
        <v>2</v>
      </c>
      <c r="M43" s="40">
        <f t="shared" si="3"/>
        <v>0.5</v>
      </c>
      <c r="N43" s="40">
        <f t="shared" si="4"/>
        <v>0.83333333333333337</v>
      </c>
      <c r="O43" s="40"/>
      <c r="P43" s="40"/>
    </row>
    <row r="44" spans="1:16" ht="12.75" customHeight="1">
      <c r="A44" s="40" t="s">
        <v>620</v>
      </c>
      <c r="B44" s="40" t="str">
        <f t="shared" si="5"/>
        <v>10</v>
      </c>
      <c r="C44" s="40" t="str">
        <f>+MID(VLOOKUP(A44,'Actividades de control'!$B$13:$C$176,2,0),5,LEN(VLOOKUP(A44,'Actividades de control'!$B$13:$C$176,2,0))-5)</f>
        <v xml:space="preserve"> Se han identificado y documentado las situaciones específicas en donde no es posible segregar adecuadamente las funciones (ej.: falta de personal, presupuesto), con el fin de definir actividades de control alternativas para cubrir los riesgos identificados.</v>
      </c>
      <c r="D44" s="40" t="s">
        <v>554</v>
      </c>
      <c r="E44" s="40" t="str">
        <f>+VLOOKUP(A44,'Actividades de control'!$B$18:$K$122,3,0)</f>
        <v>Dimensión de Control Interno
Líneas de Defensa</v>
      </c>
      <c r="F44" s="40" t="str">
        <f>+VLOOKUP(A44,'Actividades de control'!$B$18:$K$122,10,0)</f>
        <v>Mantenimiento del control</v>
      </c>
      <c r="G44" s="40">
        <f>+VLOOKUP(A44,'Actividades de control'!$B$13:$N$176,13,0)</f>
        <v>223.5478</v>
      </c>
      <c r="H44" s="123">
        <f t="shared" si="1"/>
        <v>46</v>
      </c>
      <c r="I44" s="40" t="str">
        <f t="shared" si="2"/>
        <v>Cuando en el análisis de los requerimientos en los diferentes componentes del MECI se cuente con aspectos evaluados en nivel 1 (presente) y 1 (funcionando); 2 (presente) y 1 (funcionando).</v>
      </c>
      <c r="J44" s="40" t="s">
        <v>619</v>
      </c>
      <c r="K44" s="40">
        <f>+IF(ISBLANK(VLOOKUP(A44,'Actividades de control'!$B$21:$F$122,5,0)),"",VLOOKUP(A44,'Actividades de control'!$B$21:$F$122,5,0))</f>
        <v>3</v>
      </c>
      <c r="L44" s="40">
        <f>+IF(ISBLANK(VLOOKUP(A44,'Actividades de control'!$B$21:$J$122,9,0)),"",VLOOKUP(A44,'Actividades de control'!$B$21:$J$122,9,0))</f>
        <v>3</v>
      </c>
      <c r="M44" s="40">
        <f t="shared" si="3"/>
        <v>1</v>
      </c>
      <c r="N44" s="40">
        <f t="shared" si="4"/>
        <v>0.83333333333333337</v>
      </c>
      <c r="O44" s="40"/>
      <c r="P44" s="40"/>
    </row>
    <row r="45" spans="1:16" ht="12.75" customHeight="1">
      <c r="A45" s="40" t="s">
        <v>621</v>
      </c>
      <c r="B45" s="40" t="str">
        <f t="shared" si="5"/>
        <v>10</v>
      </c>
      <c r="C45" s="40" t="str">
        <f>+MID(VLOOKUP(A45,'Actividades de control'!$B$13:$C$176,2,0),5,LEN(VLOOKUP(A45,'Actividades de control'!$B$13:$C$176,2,0))-5)</f>
        <v xml:space="preserve"> El diseño de otros  sistemas de gestión (bajo normas o estándares internacionales como la ISO), se integran de forma adecuada a la estructura de control de la entidad</v>
      </c>
      <c r="D45" s="40" t="s">
        <v>554</v>
      </c>
      <c r="E45" s="40" t="str">
        <f>+VLOOKUP(A45,'Actividades de control'!$B$18:$K$122,3,0)</f>
        <v xml:space="preserve">
Dimensión de Gestión con Valores para Resultados
Dimensión de Control Interno
Líneas de Defensa</v>
      </c>
      <c r="F45" s="40" t="str">
        <f>+VLOOKUP(A45,'Actividades de control'!$B$18:$K$122,10,0)</f>
        <v>Mantenimiento del control</v>
      </c>
      <c r="G45" s="40">
        <f>+VLOOKUP(A45,'Actividades de control'!$B$13:$N$176,13,0)</f>
        <v>223.64580000000001</v>
      </c>
      <c r="H45" s="123">
        <f t="shared" si="1"/>
        <v>47</v>
      </c>
      <c r="I45" s="40" t="str">
        <f t="shared" si="2"/>
        <v>Cuando en el análisis de los requerimientos en los diferentes componentes del MECI se cuente con aspectos evaluados en nivel 1 (presente) y 1 (funcionando); 2 (presente) y 1 (funcionando).</v>
      </c>
      <c r="J45" s="40" t="s">
        <v>619</v>
      </c>
      <c r="K45" s="40">
        <f>+IF(ISBLANK(VLOOKUP(A45,'Actividades de control'!$B$21:$F$122,5,0)),"",VLOOKUP(A45,'Actividades de control'!$B$21:$F$122,5,0))</f>
        <v>3</v>
      </c>
      <c r="L45" s="40">
        <f>+IF(ISBLANK(VLOOKUP(A45,'Actividades de control'!$B$21:$J$122,9,0)),"",VLOOKUP(A45,'Actividades de control'!$B$21:$J$122,9,0))</f>
        <v>3</v>
      </c>
      <c r="M45" s="40">
        <f t="shared" si="3"/>
        <v>1</v>
      </c>
      <c r="N45" s="40">
        <f t="shared" si="4"/>
        <v>0.83333333333333337</v>
      </c>
      <c r="O45" s="40"/>
      <c r="P45" s="40"/>
    </row>
    <row r="46" spans="1:16" ht="12.75" customHeight="1">
      <c r="A46" s="40" t="s">
        <v>622</v>
      </c>
      <c r="B46" s="40" t="str">
        <f t="shared" si="5"/>
        <v>11</v>
      </c>
      <c r="C46" s="40" t="str">
        <f>+MID(VLOOKUP(A46,'Actividades de control'!$B$13:$C$176,2,0),5,LEN(VLOOKUP(A46,'Actividades de control'!$B$13:$C$176,2,0))-5)</f>
        <v xml:space="preserve"> La entidad establece actividades de control relevantes sobre las infraestructuras tecnológicas; los procesos de gestión de la seguridad y sobre los procesos de adquisición, desarrollo y mantenimiento de tecnologías</v>
      </c>
      <c r="D46" s="40" t="s">
        <v>554</v>
      </c>
      <c r="E46" s="40" t="str">
        <f>+VLOOKUP(A46,'Actividades de control'!$B$18:$K$122,3,0)</f>
        <v xml:space="preserve">Dimensión de Gestión con Valores para el Resultado
Política de Gobierno Digital 
Política de Seguridad Digital
</v>
      </c>
      <c r="F46" s="40" t="str">
        <f>+VLOOKUP(A46,'Actividades de control'!$B$18:$K$122,10,0)</f>
        <v>Deficiencia de control (diseño o ejecución)</v>
      </c>
      <c r="G46" s="40">
        <f>+VLOOKUP(A46,'Actividades de control'!$B$13:$N$176,13,0)</f>
        <v>183.78960000000001</v>
      </c>
      <c r="H46" s="123">
        <f t="shared" si="1"/>
        <v>43</v>
      </c>
      <c r="I46" s="40" t="str">
        <f t="shared" si="2"/>
        <v>Cuando en el análisis de los requerimientos en los diferentes componentes del MECI se cuente con aspectos evaluados en nivel 2 (presente) y 3 (funcionando).</v>
      </c>
      <c r="J46" s="40" t="s">
        <v>623</v>
      </c>
      <c r="K46" s="40">
        <f>+IF(ISBLANK(VLOOKUP(A46,'Actividades de control'!$B$21:$F$122,5,0)),"",VLOOKUP(A46,'Actividades de control'!$B$21:$F$122,5,0))</f>
        <v>2</v>
      </c>
      <c r="L46" s="40">
        <f>+IF(ISBLANK(VLOOKUP(A46,'Actividades de control'!$B$21:$J$122,9,0)),"",VLOOKUP(A46,'Actividades de control'!$B$21:$J$122,9,0))</f>
        <v>2</v>
      </c>
      <c r="M46" s="40">
        <f t="shared" si="3"/>
        <v>0.5</v>
      </c>
      <c r="N46" s="40">
        <f t="shared" si="4"/>
        <v>0.83333333333333337</v>
      </c>
      <c r="O46" s="40"/>
      <c r="P46" s="40"/>
    </row>
    <row r="47" spans="1:16" ht="12.75" customHeight="1">
      <c r="A47" s="40" t="s">
        <v>624</v>
      </c>
      <c r="B47" s="40" t="str">
        <f t="shared" si="5"/>
        <v>11</v>
      </c>
      <c r="C47" s="40" t="str">
        <f>+MID(VLOOKUP(A47,'Actividades de control'!$B$13:$C$176,2,0),5,LEN(VLOOKUP(A47,'Actividades de control'!$B$13:$C$176,2,0))-5)</f>
        <v xml:space="preserve">  Para los proveedores de tecnología  selecciona y desarrolla actividades de control internas sobre las actividades realizadas por el proveedor de servicios</v>
      </c>
      <c r="D47" s="40" t="s">
        <v>554</v>
      </c>
      <c r="E47" s="40" t="str">
        <f>+VLOOKUP(A47,'Actividades de control'!$B$18:$K$122,3,0)</f>
        <v xml:space="preserve">Dimensión de Gestión con Valores para el Resultado
Política de Gobierno Digital 
Política de Seguridad Digital
</v>
      </c>
      <c r="F47" s="40" t="str">
        <f>+VLOOKUP(A47,'Actividades de control'!$B$18:$K$122,10,0)</f>
        <v>Deficiencia de control (diseño o ejecución)</v>
      </c>
      <c r="G47" s="40">
        <f>+VLOOKUP(A47,'Actividades de control'!$B$13:$N$176,13,0)</f>
        <v>183.84559999999999</v>
      </c>
      <c r="H47" s="123">
        <f t="shared" si="1"/>
        <v>44</v>
      </c>
      <c r="I47" s="40" t="str">
        <f t="shared" si="2"/>
        <v>Cuando en el análisis de los requerimientos en los diferentes componentes del MECI se cuente con aspectos evaluados en nivel 2 (presente) y 3 (funcionando).</v>
      </c>
      <c r="J47" s="40" t="s">
        <v>623</v>
      </c>
      <c r="K47" s="40">
        <f>+IF(ISBLANK(VLOOKUP(A47,'Actividades de control'!$B$21:$F$122,5,0)),"",VLOOKUP(A47,'Actividades de control'!$B$21:$F$122,5,0))</f>
        <v>3</v>
      </c>
      <c r="L47" s="40">
        <f>+IF(ISBLANK(VLOOKUP(A47,'Actividades de control'!$B$21:$J$122,9,0)),"",VLOOKUP(A47,'Actividades de control'!$B$21:$J$122,9,0))</f>
        <v>2</v>
      </c>
      <c r="M47" s="40">
        <f t="shared" si="3"/>
        <v>0.5</v>
      </c>
      <c r="N47" s="40">
        <f t="shared" si="4"/>
        <v>0.83333333333333337</v>
      </c>
      <c r="O47" s="40"/>
      <c r="P47" s="40"/>
    </row>
    <row r="48" spans="1:16" ht="12.75" customHeight="1">
      <c r="A48" s="40" t="s">
        <v>625</v>
      </c>
      <c r="B48" s="40" t="str">
        <f t="shared" si="5"/>
        <v>11</v>
      </c>
      <c r="C48" s="40" t="str">
        <f>+MID(VLOOKUP(A48,'Actividades de control'!$B$13:$C$176,2,0),5,LEN(VLOOKUP(A48,'Actividades de control'!$B$13:$C$176,2,0))-5)</f>
        <v xml:space="preserve"> Se cuenta con matrices de roles y usuarios siguiendo los principios de segregación de funciones.</v>
      </c>
      <c r="D48" s="40" t="s">
        <v>554</v>
      </c>
      <c r="E48" s="40" t="str">
        <f>+VLOOKUP(A48,'Actividades de control'!$B$18:$K$122,3,0)</f>
        <v xml:space="preserve">Dimensión de Gestión con Valores para el Resultado
Política de Fortalecimiento Organizacional y Simplificación de Procesos.
</v>
      </c>
      <c r="F48" s="40" t="str">
        <f>+VLOOKUP(A48,'Actividades de control'!$B$18:$K$122,10,0)</f>
        <v>Deficiencia de control (diseño o ejecución)</v>
      </c>
      <c r="G48" s="40">
        <f>+VLOOKUP(A48,'Actividades de control'!$B$13:$N$176,13,0)</f>
        <v>183.96539999999999</v>
      </c>
      <c r="H48" s="123">
        <f t="shared" si="1"/>
        <v>45</v>
      </c>
      <c r="I48" s="40" t="str">
        <f t="shared" si="2"/>
        <v>Cuando en el análisis de los requerimientos en los diferentes componentes del MECI se cuente con aspectos evaluados en nivel 2 (presente) y 3 (funcionando).</v>
      </c>
      <c r="J48" s="40" t="s">
        <v>623</v>
      </c>
      <c r="K48" s="40">
        <f>+IF(ISBLANK(VLOOKUP(A48,'Actividades de control'!$B$21:$F$122,5,0)),"",VLOOKUP(A48,'Actividades de control'!$B$21:$F$122,5,0))</f>
        <v>2</v>
      </c>
      <c r="L48" s="40">
        <f>+IF(ISBLANK(VLOOKUP(A48,'Actividades de control'!$B$21:$J$122,9,0)),"",VLOOKUP(A48,'Actividades de control'!$B$21:$J$122,9,0))</f>
        <v>2</v>
      </c>
      <c r="M48" s="40">
        <f t="shared" si="3"/>
        <v>0.5</v>
      </c>
      <c r="N48" s="40">
        <f t="shared" si="4"/>
        <v>0.83333333333333337</v>
      </c>
      <c r="O48" s="40"/>
      <c r="P48" s="40"/>
    </row>
    <row r="49" spans="1:16" ht="12.75" customHeight="1">
      <c r="A49" s="40" t="s">
        <v>626</v>
      </c>
      <c r="B49" s="40" t="str">
        <f t="shared" si="5"/>
        <v>11</v>
      </c>
      <c r="C49" s="40" t="str">
        <f>+MID(VLOOKUP(A49,'Actividades de control'!$B$13:$C$176,2,0),5,LEN(VLOOKUP(A49,'Actividades de control'!$B$13:$C$176,2,0))-5)</f>
        <v xml:space="preserve"> Se cuenta con información de la 3a línea de defensa, como evaluador independiente en relación con los controles implementados por el proveedor de servicios, para  asegurar que los riesgos relacionados se mitigan.</v>
      </c>
      <c r="D49" s="40" t="s">
        <v>554</v>
      </c>
      <c r="E49" s="40" t="str">
        <f>+VLOOKUP(A49,'Actividades de control'!$B$18:$K$122,3,0)</f>
        <v>Dimensión Control Interno
Tercera Línea de Defensa</v>
      </c>
      <c r="F49" s="40" t="str">
        <f>+VLOOKUP(A49,'Actividades de control'!$B$18:$K$122,10,0)</f>
        <v>Mantenimiento del control</v>
      </c>
      <c r="G49" s="40">
        <f>+VLOOKUP(A49,'Actividades de control'!$B$13:$N$176,13,0)</f>
        <v>224.01230000000001</v>
      </c>
      <c r="H49" s="123">
        <f t="shared" si="1"/>
        <v>48</v>
      </c>
      <c r="I49" s="40" t="str">
        <f t="shared" si="2"/>
        <v>Cuando en el análisis de los requerimientos en los diferentes componentes del MECI se cuente con aspectos evaluados en nivel 1 (presente) y 1 (funcionando); 2 (presente) y 1 (funcionando).</v>
      </c>
      <c r="J49" s="40" t="s">
        <v>623</v>
      </c>
      <c r="K49" s="40">
        <f>+IF(ISBLANK(VLOOKUP(A49,'Actividades de control'!$B$21:$F$122,5,0)),"",VLOOKUP(A49,'Actividades de control'!$B$21:$F$122,5,0))</f>
        <v>3</v>
      </c>
      <c r="L49" s="40">
        <f>+IF(ISBLANK(VLOOKUP(A49,'Actividades de control'!$B$21:$J$122,9,0)),"",VLOOKUP(A49,'Actividades de control'!$B$21:$J$122,9,0))</f>
        <v>3</v>
      </c>
      <c r="M49" s="40">
        <f t="shared" si="3"/>
        <v>1</v>
      </c>
      <c r="N49" s="40">
        <f t="shared" si="4"/>
        <v>0.83333333333333337</v>
      </c>
      <c r="O49" s="40"/>
      <c r="P49" s="40"/>
    </row>
    <row r="50" spans="1:16" ht="12.75" customHeight="1">
      <c r="A50" s="40" t="s">
        <v>627</v>
      </c>
      <c r="B50" s="40" t="str">
        <f t="shared" si="5"/>
        <v>12</v>
      </c>
      <c r="C50" s="40" t="str">
        <f>+MID(VLOOKUP(A50,'Actividades de control'!$B$13:$C$176,2,0),5,LEN(VLOOKUP(A50,'Actividades de control'!$B$13:$C$176,2,0))-5)</f>
        <v xml:space="preserve"> Se evalúa la actualización de procesos, procedimientos, políticas de operación, instructivos, manuales u otras herramientas para garantizar la aplicación adecuada de las principales actividades de control.
</v>
      </c>
      <c r="D50" s="40" t="s">
        <v>554</v>
      </c>
      <c r="E50" s="40" t="str">
        <f>+VLOOKUP(A50,'Actividades de control'!$B$18:$K$122,3,0)</f>
        <v>Dimensión de Gestión con Valores para el Resultado
Política de Fortalecimiento Organizacional y Simplificación de Procesos.</v>
      </c>
      <c r="F50" s="40" t="str">
        <f>+VLOOKUP(A50,'Actividades de control'!$B$18:$K$122,10,0)</f>
        <v>Mantenimiento del control</v>
      </c>
      <c r="G50" s="40">
        <f>+VLOOKUP(A50,'Actividades de control'!$B$13:$N$176,13,0)</f>
        <v>224.12360000000001</v>
      </c>
      <c r="H50" s="123">
        <f t="shared" si="1"/>
        <v>49</v>
      </c>
      <c r="I50" s="40" t="str">
        <f t="shared" si="2"/>
        <v>Cuando en el análisis de los requerimientos en los diferentes componentes del MECI se cuente con aspectos evaluados en nivel 1 (presente) y 1 (funcionando); 2 (presente) y 1 (funcionando).</v>
      </c>
      <c r="J50" s="40" t="s">
        <v>628</v>
      </c>
      <c r="K50" s="40">
        <f>+IF(ISBLANK(VLOOKUP(A50,'Actividades de control'!$B$21:$F$122,5,0)),"",VLOOKUP(A50,'Actividades de control'!$B$21:$F$122,5,0))</f>
        <v>3</v>
      </c>
      <c r="L50" s="40">
        <f>+IF(ISBLANK(VLOOKUP(A50,'Actividades de control'!$B$21:$J$122,9,0)),"",VLOOKUP(A50,'Actividades de control'!$B$21:$J$122,9,0))</f>
        <v>3</v>
      </c>
      <c r="M50" s="40">
        <f t="shared" si="3"/>
        <v>1</v>
      </c>
      <c r="N50" s="40">
        <f t="shared" si="4"/>
        <v>0.83333333333333337</v>
      </c>
      <c r="O50" s="40"/>
      <c r="P50" s="40"/>
    </row>
    <row r="51" spans="1:16" ht="12.75" customHeight="1">
      <c r="A51" s="40" t="s">
        <v>629</v>
      </c>
      <c r="B51" s="40" t="str">
        <f t="shared" si="5"/>
        <v>12</v>
      </c>
      <c r="C51" s="40" t="str">
        <f>+MID(VLOOKUP(A51,'Actividades de control'!$B$13:$C$176,2,0),6,LEN(VLOOKUP(A51,'Actividades de control'!$B$13:$C$176,2,0))-6)</f>
        <v xml:space="preserve"> El diseño de controles se evalúa frente a la gestión del riesgo</v>
      </c>
      <c r="D51" s="40" t="s">
        <v>554</v>
      </c>
      <c r="E51" s="40" t="str">
        <f>+VLOOKUP(A51,'Actividades de control'!$B$18:$K$122,3,0)</f>
        <v xml:space="preserve">Todas las Dimensiones de MIPG 
</v>
      </c>
      <c r="F51" s="40" t="str">
        <f>+VLOOKUP(A51,'Actividades de control'!$B$18:$K$122,10,0)</f>
        <v>Mantenimiento del control</v>
      </c>
      <c r="G51" s="129">
        <f>+VLOOKUP(A51,'Actividades de control'!$B$13:$N$176,13,0)</f>
        <v>224.23650000000001</v>
      </c>
      <c r="H51" s="123">
        <f t="shared" si="1"/>
        <v>50</v>
      </c>
      <c r="I51" s="40" t="str">
        <f t="shared" si="2"/>
        <v>Cuando en el análisis de los requerimientos en los diferentes componentes del MECI se cuente con aspectos evaluados en nivel 1 (presente) y 1 (funcionando); 2 (presente) y 1 (funcionando).</v>
      </c>
      <c r="J51" s="40" t="s">
        <v>628</v>
      </c>
      <c r="K51" s="40">
        <f>+IF(ISBLANK(VLOOKUP(A51,'Actividades de control'!$B$21:$F$122,5,0)),"",VLOOKUP(A51,'Actividades de control'!$B$21:$F$122,5,0))</f>
        <v>3</v>
      </c>
      <c r="L51" s="40">
        <f>+IF(ISBLANK(VLOOKUP(A51,'Actividades de control'!$B$21:$J$122,9,0)),"",VLOOKUP(A51,'Actividades de control'!$B$21:$J$122,9,0))</f>
        <v>3</v>
      </c>
      <c r="M51" s="40">
        <f t="shared" si="3"/>
        <v>1</v>
      </c>
      <c r="N51" s="40">
        <f t="shared" si="4"/>
        <v>0.83333333333333337</v>
      </c>
      <c r="O51" s="40"/>
      <c r="P51" s="40"/>
    </row>
    <row r="52" spans="1:16" ht="12.75" customHeight="1">
      <c r="A52" s="40" t="s">
        <v>630</v>
      </c>
      <c r="B52" s="40" t="str">
        <f t="shared" si="5"/>
        <v>12</v>
      </c>
      <c r="C52" s="40" t="str">
        <f>+MID(VLOOKUP(A52,'Actividades de control'!$B$13:$C$176,2,0),6,LEN(VLOOKUP(A52,'Actividades de control'!$B$13:$C$176,2,0))-6)</f>
        <v xml:space="preserve"> Monitoreo a los riesgos acorde con la política de administración de riesgo establecida para la entidad.</v>
      </c>
      <c r="D52" s="40" t="s">
        <v>554</v>
      </c>
      <c r="E52" s="40" t="str">
        <f>+VLOOKUP(A52,'Actividades de control'!$B$18:$K$122,3,0)</f>
        <v>Dimensión de Direccionamiento Estratégico y Planeación
Política de Planeación Institucional.</v>
      </c>
      <c r="F52" s="40" t="str">
        <f>+VLOOKUP(A52,'Actividades de control'!$B$18:$K$122,10,0)</f>
        <v>Mantenimiento del control</v>
      </c>
      <c r="G52" s="129">
        <f>+VLOOKUP(A52,'Actividades de control'!$B$13:$N$176,13,0)</f>
        <v>224.23656</v>
      </c>
      <c r="H52" s="123">
        <f t="shared" si="1"/>
        <v>51</v>
      </c>
      <c r="I52" s="40" t="str">
        <f t="shared" si="2"/>
        <v>Cuando en el análisis de los requerimientos en los diferentes componentes del MECI se cuente con aspectos evaluados en nivel 1 (presente) y 1 (funcionando); 2 (presente) y 1 (funcionando).</v>
      </c>
      <c r="J52" s="40" t="s">
        <v>628</v>
      </c>
      <c r="K52" s="40">
        <f>+IF(ISBLANK(VLOOKUP(A52,'Actividades de control'!$B$21:$F$122,5,0)),"",VLOOKUP(A52,'Actividades de control'!$B$21:$F$122,5,0))</f>
        <v>3</v>
      </c>
      <c r="L52" s="40">
        <f>+IF(ISBLANK(VLOOKUP(A52,'Actividades de control'!$B$21:$J$122,9,0)),"",VLOOKUP(A52,'Actividades de control'!$B$21:$J$122,9,0))</f>
        <v>3</v>
      </c>
      <c r="M52" s="40">
        <f t="shared" si="3"/>
        <v>1</v>
      </c>
      <c r="N52" s="40">
        <f t="shared" si="4"/>
        <v>0.83333333333333337</v>
      </c>
      <c r="O52" s="40"/>
      <c r="P52" s="40"/>
    </row>
    <row r="53" spans="1:16" ht="12.75" customHeight="1">
      <c r="A53" s="40" t="s">
        <v>631</v>
      </c>
      <c r="B53" s="40" t="str">
        <f t="shared" si="5"/>
        <v>12</v>
      </c>
      <c r="C53" s="40" t="str">
        <f>+MID(VLOOKUP(A53,'Actividades de control'!$B$13:$C$176,2,0),6,LEN(VLOOKUP(A53,'Actividades de control'!$B$13:$C$176,2,0))-6)</f>
        <v>Verificación de que los responsables estén ejecutando los controles tal como han sido diseñados</v>
      </c>
      <c r="D53" s="40" t="s">
        <v>554</v>
      </c>
      <c r="E53" s="40" t="str">
        <f>+VLOOKUP(A53,'Actividades de control'!$B$18:$K$122,3,0)</f>
        <v>Dimensión Control Interno
Segunda Línea de Defensa</v>
      </c>
      <c r="F53" s="40" t="str">
        <f>+VLOOKUP(A53,'Actividades de control'!$B$18:$K$122,10,0)</f>
        <v>Mantenimiento del control</v>
      </c>
      <c r="G53" s="129">
        <f>+VLOOKUP(A53,'Actividades de control'!$B$13:$N$176,13,0)</f>
        <v>224.23656800000001</v>
      </c>
      <c r="H53" s="123">
        <f t="shared" si="1"/>
        <v>52</v>
      </c>
      <c r="I53" s="40" t="str">
        <f t="shared" si="2"/>
        <v>Cuando en el análisis de los requerimientos en los diferentes componentes del MECI se cuente con aspectos evaluados en nivel 1 (presente) y 1 (funcionando); 2 (presente) y 1 (funcionando).</v>
      </c>
      <c r="J53" s="40" t="s">
        <v>628</v>
      </c>
      <c r="K53" s="40">
        <f>+IF(ISBLANK(VLOOKUP(A53,'Actividades de control'!$B$21:$F$122,5,0)),"",VLOOKUP(A53,'Actividades de control'!$B$21:$F$122,5,0))</f>
        <v>3</v>
      </c>
      <c r="L53" s="40">
        <f>+IF(ISBLANK(VLOOKUP(A53,'Actividades de control'!$B$21:$J$122,9,0)),"",VLOOKUP(A53,'Actividades de control'!$B$21:$J$122,9,0))</f>
        <v>3</v>
      </c>
      <c r="M53" s="40">
        <f t="shared" si="3"/>
        <v>1</v>
      </c>
      <c r="N53" s="40">
        <f t="shared" si="4"/>
        <v>0.83333333333333337</v>
      </c>
      <c r="O53" s="40"/>
      <c r="P53" s="40"/>
    </row>
    <row r="54" spans="1:16" ht="12.75" customHeight="1">
      <c r="A54" s="40" t="s">
        <v>632</v>
      </c>
      <c r="B54" s="40" t="str">
        <f t="shared" si="5"/>
        <v>12</v>
      </c>
      <c r="C54" s="40" t="str">
        <f>+MID(VLOOKUP(A54,'Actividades de control'!$B$13:$C$176,2,0),6,LEN(VLOOKUP(A54,'Actividades de control'!$B$13:$C$176,2,0))-6)</f>
        <v xml:space="preserve"> Se evalúa la adecuación de los controles a las especificidades de cada proceso, considerando cambios en regulaciones, estructuras internas u otros aspectos que determinen cambios en su diseño</v>
      </c>
      <c r="D54" s="40" t="s">
        <v>554</v>
      </c>
      <c r="E54" s="40" t="str">
        <f>+VLOOKUP(A54,'Actividades de control'!$B$18:$K$122,3,0)</f>
        <v>Dimensión Control Interno
 Líneas de Defensa</v>
      </c>
      <c r="F54" s="40" t="str">
        <f>+VLOOKUP(A54,'Actividades de control'!$B$18:$K$122,10,0)</f>
        <v>Mantenimiento del control</v>
      </c>
      <c r="G54" s="40">
        <f>+VLOOKUP(A54,'Actividades de control'!$B$13:$N$176,13,0)</f>
        <v>224.3569</v>
      </c>
      <c r="H54" s="123">
        <f t="shared" si="1"/>
        <v>53</v>
      </c>
      <c r="I54" s="40" t="str">
        <f t="shared" si="2"/>
        <v>Cuando en el análisis de los requerimientos en los diferentes componentes del MECI se cuente con aspectos evaluados en nivel 1 (presente) y 1 (funcionando); 2 (presente) y 1 (funcionando).</v>
      </c>
      <c r="J54" s="40" t="s">
        <v>628</v>
      </c>
      <c r="K54" s="40">
        <f>+IF(ISBLANK(VLOOKUP(A54,'Actividades de control'!$B$21:$F$122,5,0)),"",VLOOKUP(A54,'Actividades de control'!$B$21:$F$122,5,0))</f>
        <v>3</v>
      </c>
      <c r="L54" s="40">
        <f>+IF(ISBLANK(VLOOKUP(A54,'Actividades de control'!$B$21:$J$122,9,0)),"",VLOOKUP(A54,'Actividades de control'!$B$21:$J$122,9,0))</f>
        <v>3</v>
      </c>
      <c r="M54" s="40">
        <f t="shared" si="3"/>
        <v>1</v>
      </c>
      <c r="N54" s="40">
        <f t="shared" si="4"/>
        <v>0.83333333333333337</v>
      </c>
      <c r="O54" s="40"/>
      <c r="P54" s="40"/>
    </row>
    <row r="55" spans="1:16" ht="12.75" customHeight="1">
      <c r="A55" s="40" t="s">
        <v>633</v>
      </c>
      <c r="B55" s="40" t="str">
        <f t="shared" si="5"/>
        <v>13</v>
      </c>
      <c r="C55" s="40" t="str">
        <f>+MID(VLOOKUP(A55,'Info y Comunicación'!$B$13:$C$160,2,0),6,LEN(VLOOKUP(A55,'Info y Comunicación'!$B$13:$C$160,2,0))-6)</f>
        <v>La entidad ha diseñado sistemas de información para capturar y procesar datos y transformarlos en información para alcanzar los requerimientos de información definidos</v>
      </c>
      <c r="D55" s="40" t="s">
        <v>634</v>
      </c>
      <c r="E55" s="40" t="str">
        <f>+VLOOKUP(A55,'Info y Comunicación'!$B$15:$K$138,3,0)</f>
        <v xml:space="preserve">Dimensión de Información y comunicación 
</v>
      </c>
      <c r="F55" s="40" t="str">
        <f>+VLOOKUP(A55,'Info y Comunicación'!$B$15:$K$138,10,0)</f>
        <v>Deficiencia de control (diseño o ejecución)</v>
      </c>
      <c r="G55" s="40">
        <f>+VLOOKUP(A55,'Info y Comunicación'!$B$13:$N$160,13,0)</f>
        <v>264.45690000000002</v>
      </c>
      <c r="H55" s="123">
        <f t="shared" si="1"/>
        <v>54</v>
      </c>
      <c r="I55" s="40" t="str">
        <f t="shared" si="2"/>
        <v>Cuando en el análisis de los requerimientos en los diferentes componentes del MECI se cuente con aspectos evaluados en nivel 2 (presente) y 3 (funcionando).</v>
      </c>
      <c r="J55" s="40" t="s">
        <v>635</v>
      </c>
      <c r="K55" s="40">
        <f>+IF(ISBLANK(VLOOKUP(A55,'Info y Comunicación'!$B$19:$F$138,5,0)),"",VLOOKUP(A55,'Info y Comunicación'!$B$19:$F$138,5,0))</f>
        <v>3</v>
      </c>
      <c r="L55" s="40">
        <f>+IF(ISBLANK(VLOOKUP(A55,'Info y Comunicación'!$B$19:$J$138,9,0)),"",VLOOKUP(A55,'Info y Comunicación'!$B$19:$J$138,9,0))</f>
        <v>2</v>
      </c>
      <c r="M55" s="40">
        <f t="shared" si="3"/>
        <v>0.5</v>
      </c>
      <c r="N55" s="40">
        <f t="shared" si="4"/>
        <v>0.7857142857142857</v>
      </c>
      <c r="O55" s="40"/>
      <c r="P55" s="40"/>
    </row>
    <row r="56" spans="1:16" ht="12.75" customHeight="1">
      <c r="A56" s="40" t="s">
        <v>636</v>
      </c>
      <c r="B56" s="40" t="str">
        <f t="shared" si="5"/>
        <v>13</v>
      </c>
      <c r="C56" s="40" t="str">
        <f>+MID(VLOOKUP(A56,'Info y Comunicación'!$B$13:$C$160,2,0),6,LEN(VLOOKUP(A56,'Info y Comunicación'!$B$13:$C$160,2,0))-6)</f>
        <v xml:space="preserve"> La entidad cuenta con el inventario de información relevante (interno/externa) y cuenta con un mecanismo que permita su actualización</v>
      </c>
      <c r="D56" s="40" t="s">
        <v>634</v>
      </c>
      <c r="E56" s="40" t="str">
        <f>+VLOOKUP(A56,'Info y Comunicación'!$B$15:$K$138,3,0)</f>
        <v>Dimensión de Información y comunicación 
Política de Transparencia y Acceso a la Información Pública</v>
      </c>
      <c r="F56" s="40" t="str">
        <f>+VLOOKUP(A56,'Info y Comunicación'!$B$15:$K$138,10,0)</f>
        <v>Mantenimiento del control</v>
      </c>
      <c r="G56" s="40">
        <f>+VLOOKUP(A56,'Info y Comunicación'!$B$13:$N$160,13,0)</f>
        <v>304.56319999999999</v>
      </c>
      <c r="H56" s="123">
        <f t="shared" si="1"/>
        <v>60</v>
      </c>
      <c r="I56" s="40" t="str">
        <f t="shared" si="2"/>
        <v>Cuando en el análisis de los requerimientos en los diferentes componentes del MECI se cuente con aspectos evaluados en nivel 1 (presente) y 1 (funcionando); 2 (presente) y 1 (funcionando).</v>
      </c>
      <c r="J56" s="40" t="s">
        <v>635</v>
      </c>
      <c r="K56" s="40">
        <f>+IF(ISBLANK(VLOOKUP(A56,'Info y Comunicación'!$B$19:$F$138,5,0)),"",VLOOKUP(A56,'Info y Comunicación'!$B$19:$F$138,5,0))</f>
        <v>3</v>
      </c>
      <c r="L56" s="40">
        <f>+IF(ISBLANK(VLOOKUP(A56,'Info y Comunicación'!$B$19:$J$138,9,0)),"",VLOOKUP(A56,'Info y Comunicación'!$B$19:$J$138,9,0))</f>
        <v>3</v>
      </c>
      <c r="M56" s="40">
        <f t="shared" si="3"/>
        <v>1</v>
      </c>
      <c r="N56" s="40">
        <f t="shared" si="4"/>
        <v>0.7857142857142857</v>
      </c>
      <c r="O56" s="40"/>
      <c r="P56" s="40"/>
    </row>
    <row r="57" spans="1:16" ht="12.75" customHeight="1">
      <c r="A57" s="40" t="s">
        <v>637</v>
      </c>
      <c r="B57" s="40" t="str">
        <f t="shared" si="5"/>
        <v>13</v>
      </c>
      <c r="C57" s="40" t="str">
        <f>+MID(VLOOKUP(A57,'Info y Comunicación'!$B$13:$C$160,2,0),6,LEN(VLOOKUP(A57,'Info y Comunicación'!$B$13:$C$160,2,0))-6)</f>
        <v>La entidad considera un ámbito amplio de fuentes de datos (internas y externas), para la captura y procesamiento posterior de información clave para la consecución de metas y objetivos</v>
      </c>
      <c r="D57" s="40" t="s">
        <v>634</v>
      </c>
      <c r="E57" s="40" t="str">
        <f>+VLOOKUP(A57,'Info y Comunicación'!$B$15:$K$138,3,0)</f>
        <v>Dimensión de Información y comunicación 
Política de Transparencia y Acceso a la Información Pública</v>
      </c>
      <c r="F57" s="40" t="str">
        <f>+VLOOKUP(A57,'Info y Comunicación'!$B$15:$K$138,10,0)</f>
        <v>Deficiencia de control (diseño o ejecución)</v>
      </c>
      <c r="G57" s="40">
        <f>+VLOOKUP(A57,'Info y Comunicación'!$B$13:$N$160,13,0)</f>
        <v>264.63209999999998</v>
      </c>
      <c r="H57" s="123">
        <f t="shared" si="1"/>
        <v>55</v>
      </c>
      <c r="I57" s="40" t="str">
        <f t="shared" si="2"/>
        <v>Cuando en el análisis de los requerimientos en los diferentes componentes del MECI se cuente con aspectos evaluados en nivel 2 (presente) y 3 (funcionando).</v>
      </c>
      <c r="J57" s="40" t="s">
        <v>635</v>
      </c>
      <c r="K57" s="40">
        <f>+IF(ISBLANK(VLOOKUP(A57,'Info y Comunicación'!$B$19:$F$138,5,0)),"",VLOOKUP(A57,'Info y Comunicación'!$B$19:$F$138,5,0))</f>
        <v>3</v>
      </c>
      <c r="L57" s="40">
        <f>+IF(ISBLANK(VLOOKUP(A57,'Info y Comunicación'!$B$19:$J$138,9,0)),"",VLOOKUP(A57,'Info y Comunicación'!$B$19:$J$138,9,0))</f>
        <v>2</v>
      </c>
      <c r="M57" s="40">
        <f t="shared" si="3"/>
        <v>0.5</v>
      </c>
      <c r="N57" s="40">
        <f t="shared" si="4"/>
        <v>0.7857142857142857</v>
      </c>
      <c r="O57" s="40"/>
      <c r="P57" s="40"/>
    </row>
    <row r="58" spans="1:16" ht="12.75" customHeight="1">
      <c r="A58" s="40" t="s">
        <v>638</v>
      </c>
      <c r="B58" s="40" t="str">
        <f t="shared" si="5"/>
        <v>13</v>
      </c>
      <c r="C58" s="40" t="str">
        <f>+MID(VLOOKUP(A58,'Info y Comunicación'!$B$13:$C$160,2,0),6,LEN(VLOOKUP(A58,'Info y Comunicación'!$B$13:$C$160,2,0))-6)</f>
        <v>La entidad ha desarrollado e implementado actividades de control sobre la integridad, confidencialidad y disponibilidad de los datos e información definidos como relevantes</v>
      </c>
      <c r="D58" s="40" t="s">
        <v>634</v>
      </c>
      <c r="E58" s="40" t="str">
        <f>+VLOOKUP(A58,'Info y Comunicación'!$B$15:$K$138,3,0)</f>
        <v>Dimensión de Información y comunicación 
Política de Transparencia y Acceso a la Información Pública</v>
      </c>
      <c r="F58" s="40" t="str">
        <f>+VLOOKUP(A58,'Info y Comunicación'!$B$15:$K$138,10,0)</f>
        <v>Deficiencia de control (diseño o ejecución)</v>
      </c>
      <c r="G58" s="40">
        <f>+VLOOKUP(A58,'Info y Comunicación'!$B$13:$N$160,13,0)</f>
        <v>264.78960000000001</v>
      </c>
      <c r="H58" s="123">
        <f t="shared" si="1"/>
        <v>56</v>
      </c>
      <c r="I58" s="40" t="str">
        <f t="shared" si="2"/>
        <v>Cuando en el análisis de los requerimientos en los diferentes componentes del MECI se cuente con aspectos evaluados en nivel 2 (presente) y 3 (funcionando).</v>
      </c>
      <c r="J58" s="40" t="s">
        <v>635</v>
      </c>
      <c r="K58" s="40">
        <f>+IF(ISBLANK(VLOOKUP(A58,'Info y Comunicación'!$B$19:$F$138,5,0)),"",VLOOKUP(A58,'Info y Comunicación'!$B$19:$F$138,5,0))</f>
        <v>3</v>
      </c>
      <c r="L58" s="40">
        <f>+IF(ISBLANK(VLOOKUP(A58,'Info y Comunicación'!$B$19:$J$138,9,0)),"",VLOOKUP(A58,'Info y Comunicación'!$B$19:$J$138,9,0))</f>
        <v>2</v>
      </c>
      <c r="M58" s="40">
        <f t="shared" si="3"/>
        <v>0.5</v>
      </c>
      <c r="N58" s="40">
        <f t="shared" si="4"/>
        <v>0.7857142857142857</v>
      </c>
      <c r="O58" s="40"/>
      <c r="P58" s="40"/>
    </row>
    <row r="59" spans="1:16" ht="12.75" customHeight="1">
      <c r="A59" s="40" t="s">
        <v>639</v>
      </c>
      <c r="B59" s="40" t="str">
        <f t="shared" si="5"/>
        <v>14</v>
      </c>
      <c r="C59" s="40" t="str">
        <f>+MID(VLOOKUP(A59,'Info y Comunicación'!$B$13:$C$160,2,0),6,LEN(VLOOKUP(A59,'Info y Comunicación'!$B$13:$C$160,2,0))-6)</f>
        <v>Para la comunicación interna la Alta Dirección tiene mecanismos que permitan dar a conocer los objetivos y metas estratégicas, de manera tal que todo el personal entiende su papel en su consecución. (Considera los canales más apropiados y evalúa su efectividad)</v>
      </c>
      <c r="D59" s="40" t="s">
        <v>634</v>
      </c>
      <c r="E59" s="40" t="str">
        <f>+VLOOKUP(A59,'Info y Comunicación'!$B$15:$K$138,3,0)</f>
        <v xml:space="preserve">Dimensión de Información y comunicación
</v>
      </c>
      <c r="F59" s="40" t="str">
        <f>+VLOOKUP(A59,'Info y Comunicación'!$B$15:$K$138,10,0)</f>
        <v>Deficiencia de control (diseño o ejecución)</v>
      </c>
      <c r="G59" s="40">
        <f>+VLOOKUP(A59,'Info y Comunicación'!$B$13:$N$160,13,0)</f>
        <v>264.8965</v>
      </c>
      <c r="H59" s="123">
        <f t="shared" si="1"/>
        <v>57</v>
      </c>
      <c r="I59" s="40" t="str">
        <f t="shared" si="2"/>
        <v>Cuando en el análisis de los requerimientos en los diferentes componentes del MECI se cuente con aspectos evaluados en nivel 2 (presente) y 3 (funcionando).</v>
      </c>
      <c r="J59" s="40" t="s">
        <v>640</v>
      </c>
      <c r="K59" s="40">
        <f>+IF(ISBLANK(VLOOKUP(A59,'Info y Comunicación'!$B$19:$F$138,5,0)),"",VLOOKUP(A59,'Info y Comunicación'!$B$19:$F$138,5,0))</f>
        <v>3</v>
      </c>
      <c r="L59" s="40">
        <f>+IF(ISBLANK(VLOOKUP(A59,'Info y Comunicación'!$B$19:$J$138,9,0)),"",VLOOKUP(A59,'Info y Comunicación'!$B$19:$J$138,9,0))</f>
        <v>2</v>
      </c>
      <c r="M59" s="40">
        <f t="shared" si="3"/>
        <v>0.5</v>
      </c>
      <c r="N59" s="40">
        <f t="shared" si="4"/>
        <v>0.7857142857142857</v>
      </c>
      <c r="O59" s="40"/>
      <c r="P59" s="40"/>
    </row>
    <row r="60" spans="1:16" ht="12.75" customHeight="1">
      <c r="A60" s="40" t="s">
        <v>641</v>
      </c>
      <c r="B60" s="40" t="str">
        <f t="shared" si="5"/>
        <v>14</v>
      </c>
      <c r="C60" s="40" t="str">
        <f>+MID(VLOOKUP(A60,'Info y Comunicación'!$B$13:$C$160,2,0),6,LEN(VLOOKUP(A60,'Info y Comunicación'!$B$13:$C$160,2,0))-6)</f>
        <v>La entidad cuenta con políticas de operación relacionadas con la administración de la información (niveles de autoridad y responsabilidad</v>
      </c>
      <c r="D60" s="40" t="s">
        <v>634</v>
      </c>
      <c r="E60" s="40" t="str">
        <f>+VLOOKUP(A60,'Info y Comunicación'!$B$15:$K$138,3,0)</f>
        <v xml:space="preserve">Dimensión de Información y comunicación
</v>
      </c>
      <c r="F60" s="40" t="str">
        <f>+VLOOKUP(A60,'Info y Comunicación'!$B$15:$K$138,10,0)</f>
        <v>Mantenimiento del control</v>
      </c>
      <c r="G60" s="40">
        <f>+VLOOKUP(A60,'Info y Comunicación'!$B$13:$N$160,13,0)</f>
        <v>304.98540000000003</v>
      </c>
      <c r="H60" s="123">
        <f t="shared" si="1"/>
        <v>61</v>
      </c>
      <c r="I60" s="40" t="str">
        <f t="shared" si="2"/>
        <v>Cuando en el análisis de los requerimientos en los diferentes componentes del MECI se cuente con aspectos evaluados en nivel 1 (presente) y 1 (funcionando); 2 (presente) y 1 (funcionando).</v>
      </c>
      <c r="J60" s="40" t="s">
        <v>640</v>
      </c>
      <c r="K60" s="40">
        <f>+IF(ISBLANK(VLOOKUP(A60,'Info y Comunicación'!$B$19:$F$138,5,0)),"",VLOOKUP(A60,'Info y Comunicación'!$B$19:$F$138,5,0))</f>
        <v>3</v>
      </c>
      <c r="L60" s="40">
        <f>+IF(ISBLANK(VLOOKUP(A60,'Info y Comunicación'!$B$19:$J$138,9,0)),"",VLOOKUP(A60,'Info y Comunicación'!$B$19:$J$138,9,0))</f>
        <v>3</v>
      </c>
      <c r="M60" s="40">
        <f t="shared" si="3"/>
        <v>1</v>
      </c>
      <c r="N60" s="40">
        <f t="shared" si="4"/>
        <v>0.7857142857142857</v>
      </c>
      <c r="O60" s="40"/>
      <c r="P60" s="40"/>
    </row>
    <row r="61" spans="1:16" ht="12.75" customHeight="1">
      <c r="A61" s="40" t="s">
        <v>642</v>
      </c>
      <c r="B61" s="40" t="str">
        <f t="shared" si="5"/>
        <v>14</v>
      </c>
      <c r="C61" s="40" t="str">
        <f>+MID(VLOOKUP(A61,'Info y Comunicación'!$B$13:$C$160,2,0),6,LEN(VLOOKUP(A61,'Info y Comunicación'!$B$13:$C$160,2,0))-6)</f>
        <v>La entidad cuenta con canales de información internos para la denuncia anónima o confidencial de posibles situaciones irregulares y se cuenta con mecanismos específicos para su manejo, de manera tal que generen la confianza para utilizarlos</v>
      </c>
      <c r="D61" s="40" t="s">
        <v>634</v>
      </c>
      <c r="E61" s="40" t="str">
        <f>+VLOOKUP(A61,'Info y Comunicación'!$B$15:$K$138,3,0)</f>
        <v xml:space="preserve">Dimensión de Información y comunicación
</v>
      </c>
      <c r="F61" s="40" t="str">
        <f>+VLOOKUP(A61,'Info y Comunicación'!$B$15:$K$138,10,0)</f>
        <v>Deficiencia de control (diseño o ejecución)</v>
      </c>
      <c r="G61" s="40">
        <f>+VLOOKUP(A61,'Info y Comunicación'!$B$13:$N$160,13,0)</f>
        <v>265.01229999999998</v>
      </c>
      <c r="H61" s="123">
        <f t="shared" si="1"/>
        <v>58</v>
      </c>
      <c r="I61" s="40" t="str">
        <f t="shared" si="2"/>
        <v>Cuando en el análisis de los requerimientos en los diferentes componentes del MECI se cuente con aspectos evaluados en nivel 2 (presente) y 3 (funcionando).</v>
      </c>
      <c r="J61" s="40" t="s">
        <v>640</v>
      </c>
      <c r="K61" s="40">
        <f>+IF(ISBLANK(VLOOKUP(A61,'Info y Comunicación'!$B$19:$F$138,5,0)),"",VLOOKUP(A61,'Info y Comunicación'!$B$19:$F$138,5,0))</f>
        <v>3</v>
      </c>
      <c r="L61" s="40">
        <f>+IF(ISBLANK(VLOOKUP(A61,'Info y Comunicación'!$B$19:$J$138,9,0)),"",VLOOKUP(A61,'Info y Comunicación'!$B$19:$J$138,9,0))</f>
        <v>2</v>
      </c>
      <c r="M61" s="40">
        <f t="shared" si="3"/>
        <v>0.5</v>
      </c>
      <c r="N61" s="40">
        <f t="shared" si="4"/>
        <v>0.7857142857142857</v>
      </c>
      <c r="O61" s="40"/>
      <c r="P61" s="40"/>
    </row>
    <row r="62" spans="1:16" ht="12.75" customHeight="1">
      <c r="A62" s="40" t="s">
        <v>643</v>
      </c>
      <c r="B62" s="40" t="str">
        <f t="shared" si="5"/>
        <v>14</v>
      </c>
      <c r="C62" s="40" t="str">
        <f>+MID(VLOOKUP(A62,'Info y Comunicación'!$B$13:$C$160,2,0),6,LEN(VLOOKUP(A62,'Info y Comunicación'!$B$13:$C$160,2,0))-6)</f>
        <v>La entidad establece e implementa políticas y procedimientos para facilitar una comunicación interna efectiva</v>
      </c>
      <c r="D62" s="40" t="s">
        <v>634</v>
      </c>
      <c r="E62" s="40" t="str">
        <f>+VLOOKUP(A62,'Info y Comunicación'!$B$15:$K$138,3,0)</f>
        <v xml:space="preserve">Dimensión de Información y comunicación
</v>
      </c>
      <c r="F62" s="40" t="str">
        <f>+VLOOKUP(A62,'Info y Comunicación'!$B$15:$K$138,10,0)</f>
        <v>Deficiencia de control (diseño o ejecución)</v>
      </c>
      <c r="G62" s="40">
        <f>+VLOOKUP(A62,'Info y Comunicación'!$B$13:$N$160,13,0)</f>
        <v>265.12360000000001</v>
      </c>
      <c r="H62" s="123">
        <f t="shared" si="1"/>
        <v>59</v>
      </c>
      <c r="I62" s="40" t="str">
        <f t="shared" si="2"/>
        <v>Cuando en el análisis de los requerimientos en los diferentes componentes del MECI se cuente con aspectos evaluados en nivel 2 (presente) y 3 (funcionando).</v>
      </c>
      <c r="J62" s="40" t="s">
        <v>640</v>
      </c>
      <c r="K62" s="40">
        <f>+IF(ISBLANK(VLOOKUP(A62,'Info y Comunicación'!$B$19:$F$138,5,0)),"",VLOOKUP(A62,'Info y Comunicación'!$B$19:$F$138,5,0))</f>
        <v>3</v>
      </c>
      <c r="L62" s="40">
        <f>+IF(ISBLANK(VLOOKUP(A62,'Info y Comunicación'!$B$19:$J$138,9,0)),"",VLOOKUP(A62,'Info y Comunicación'!$B$19:$J$138,9,0))</f>
        <v>2</v>
      </c>
      <c r="M62" s="40">
        <f t="shared" si="3"/>
        <v>0.5</v>
      </c>
      <c r="N62" s="40">
        <f t="shared" si="4"/>
        <v>0.7857142857142857</v>
      </c>
      <c r="O62" s="40"/>
      <c r="P62" s="40"/>
    </row>
    <row r="63" spans="1:16" ht="12.75" customHeight="1">
      <c r="A63" s="40" t="s">
        <v>644</v>
      </c>
      <c r="B63" s="40" t="str">
        <f t="shared" si="5"/>
        <v>15</v>
      </c>
      <c r="C63" s="40" t="str">
        <f>+MID(VLOOKUP(A63,'Info y Comunicación'!$B$13:$C$160,2,0),6,LEN(VLOOKUP(A63,'Info y Comunicación'!$B$13:$C$160,2,0))-6)</f>
        <v>La entidad desarrolla e implementa controles que facilitan la comunicación externa, la cual incluye  políticas y procedimientos. 
Incluye contratistas y proveedores de servicios tercerizados (cuando aplique).</v>
      </c>
      <c r="D63" s="40" t="s">
        <v>634</v>
      </c>
      <c r="E63" s="40" t="str">
        <f>+VLOOKUP(A63,'Info y Comunicación'!$B$15:$K$138,3,0)</f>
        <v xml:space="preserve">
Dimensión de Información y Comunicación
Dimensión de Control Interno
Primera Línea de Defensa</v>
      </c>
      <c r="F63" s="40" t="str">
        <f>+VLOOKUP(A63,'Info y Comunicación'!$B$15:$K$138,10,0)</f>
        <v>Mantenimiento del control</v>
      </c>
      <c r="G63" s="40">
        <f>+VLOOKUP(A63,'Info y Comunicación'!$B$13:$N$160,13,0)</f>
        <v>305.23689999999999</v>
      </c>
      <c r="H63" s="123">
        <f t="shared" si="1"/>
        <v>62</v>
      </c>
      <c r="I63" s="40" t="str">
        <f t="shared" si="2"/>
        <v>Cuando en el análisis de los requerimientos en los diferentes componentes del MECI se cuente con aspectos evaluados en nivel 1 (presente) y 1 (funcionando); 2 (presente) y 1 (funcionando).</v>
      </c>
      <c r="J63" s="40" t="s">
        <v>645</v>
      </c>
      <c r="K63" s="40">
        <f>+IF(ISBLANK(VLOOKUP(A63,'Info y Comunicación'!$B$19:$F$138,5,0)),"",VLOOKUP(A63,'Info y Comunicación'!$B$19:$F$138,5,0))</f>
        <v>3</v>
      </c>
      <c r="L63" s="40">
        <f>+IF(ISBLANK(VLOOKUP(A63,'Info y Comunicación'!$B$19:$J$138,9,0)),"",VLOOKUP(A63,'Info y Comunicación'!$B$19:$J$138,9,0))</f>
        <v>3</v>
      </c>
      <c r="M63" s="40">
        <f t="shared" si="3"/>
        <v>1</v>
      </c>
      <c r="N63" s="40">
        <f t="shared" si="4"/>
        <v>0.7857142857142857</v>
      </c>
      <c r="O63" s="40"/>
      <c r="P63" s="40"/>
    </row>
    <row r="64" spans="1:16" ht="12.75" customHeight="1">
      <c r="A64" s="40" t="s">
        <v>646</v>
      </c>
      <c r="B64" s="40" t="str">
        <f t="shared" si="5"/>
        <v>15</v>
      </c>
      <c r="C64" s="40" t="str">
        <f>+MID(VLOOKUP(A64,'Info y Comunicación'!$B$13:$C$160,2,0),6,LEN(VLOOKUP(A64,'Info y Comunicación'!$B$13:$C$160,2,0))-6)</f>
        <v>La entidad cuenta con canales externos definidos de comunicación, asociados con el tipo de información a divulgar, y éstos son reconocidos a todo nivel de la organización.</v>
      </c>
      <c r="D64" s="40" t="s">
        <v>634</v>
      </c>
      <c r="E64" s="40" t="str">
        <f>+VLOOKUP(A64,'Info y Comunicación'!$B$15:$K$138,3,0)</f>
        <v xml:space="preserve">Dimensión de Información y Comunicación
Política de Transparencia, acceso a la información pública y lucha
contra la corrupción </v>
      </c>
      <c r="F64" s="40" t="str">
        <f>+VLOOKUP(A64,'Info y Comunicación'!$B$15:$K$138,10,0)</f>
        <v>Mantenimiento del control</v>
      </c>
      <c r="G64" s="40">
        <f>+VLOOKUP(A64,'Info y Comunicación'!$B$13:$N$160,13,0)</f>
        <v>305.36540000000002</v>
      </c>
      <c r="H64" s="123">
        <f t="shared" si="1"/>
        <v>63</v>
      </c>
      <c r="I64" s="40" t="str">
        <f t="shared" si="2"/>
        <v>Cuando en el análisis de los requerimientos en los diferentes componentes del MECI se cuente con aspectos evaluados en nivel 1 (presente) y 1 (funcionando); 2 (presente) y 1 (funcionando).</v>
      </c>
      <c r="J64" s="40" t="s">
        <v>645</v>
      </c>
      <c r="K64" s="40">
        <f>+IF(ISBLANK(VLOOKUP(A64,'Info y Comunicación'!$B$19:$F$138,5,0)),"",VLOOKUP(A64,'Info y Comunicación'!$B$19:$F$138,5,0))</f>
        <v>3</v>
      </c>
      <c r="L64" s="40">
        <f>+IF(ISBLANK(VLOOKUP(A64,'Info y Comunicación'!$B$19:$J$138,9,0)),"",VLOOKUP(A64,'Info y Comunicación'!$B$19:$J$138,9,0))</f>
        <v>3</v>
      </c>
      <c r="M64" s="40">
        <f t="shared" si="3"/>
        <v>1</v>
      </c>
      <c r="N64" s="40">
        <f t="shared" si="4"/>
        <v>0.7857142857142857</v>
      </c>
      <c r="O64" s="40"/>
      <c r="P64" s="40"/>
    </row>
    <row r="65" spans="1:16" ht="12.75" customHeight="1">
      <c r="A65" s="40" t="s">
        <v>647</v>
      </c>
      <c r="B65" s="40" t="str">
        <f t="shared" si="5"/>
        <v>15</v>
      </c>
      <c r="C65" s="40" t="str">
        <f>+MID(VLOOKUP(A65,'Info y Comunicación'!$B$13:$C$160,2,0),6,LEN(VLOOKUP(A65,'Info y Comunicación'!$B$13:$C$160,2,0))-6)</f>
        <v>La entidad cuenta con procesos o procedimiento para el manejo de la información entrante (quién la recibe, quien la clasifica, quien la analiza), y a la respuesta requerida (quién la canaliza y la responde)</v>
      </c>
      <c r="D65" s="40" t="s">
        <v>634</v>
      </c>
      <c r="E65" s="40">
        <f>+VLOOKUP(A65,'Info y Comunicación'!$B$15:$K$138,3,0)</f>
        <v>0</v>
      </c>
      <c r="F65" s="40" t="str">
        <f>+VLOOKUP(A65,'Info y Comunicación'!$B$15:$K$138,10,0)</f>
        <v>Mantenimiento del control</v>
      </c>
      <c r="G65" s="40">
        <f>+VLOOKUP(A65,'Info y Comunicación'!$B$13:$N$160,13,0)</f>
        <v>305.4563</v>
      </c>
      <c r="H65" s="123">
        <f t="shared" si="1"/>
        <v>64</v>
      </c>
      <c r="I65" s="40" t="str">
        <f t="shared" si="2"/>
        <v>Cuando en el análisis de los requerimientos en los diferentes componentes del MECI se cuente con aspectos evaluados en nivel 1 (presente) y 1 (funcionando); 2 (presente) y 1 (funcionando).</v>
      </c>
      <c r="J65" s="40" t="s">
        <v>645</v>
      </c>
      <c r="K65" s="40">
        <f>+IF(ISBLANK(VLOOKUP(A65,'Info y Comunicación'!$B$19:$F$138,5,0)),"",VLOOKUP(A65,'Info y Comunicación'!$B$19:$F$138,5,0))</f>
        <v>3</v>
      </c>
      <c r="L65" s="40">
        <f>+IF(ISBLANK(VLOOKUP(A65,'Info y Comunicación'!$B$19:$J$138,9,0)),"",VLOOKUP(A65,'Info y Comunicación'!$B$19:$J$138,9,0))</f>
        <v>3</v>
      </c>
      <c r="M65" s="40">
        <f t="shared" si="3"/>
        <v>1</v>
      </c>
      <c r="N65" s="40">
        <f t="shared" si="4"/>
        <v>0.7857142857142857</v>
      </c>
      <c r="O65" s="40"/>
      <c r="P65" s="40"/>
    </row>
    <row r="66" spans="1:16" ht="12.75" customHeight="1">
      <c r="A66" s="40" t="s">
        <v>648</v>
      </c>
      <c r="B66" s="40" t="str">
        <f t="shared" si="5"/>
        <v>15</v>
      </c>
      <c r="C66" s="40" t="str">
        <f>+MID(VLOOKUP(A66,'Info y Comunicación'!$B$13:$C$160,2,0),6,LEN(VLOOKUP(A66,'Info y Comunicación'!$B$13:$C$160,2,0))-6)</f>
        <v>La entidad cuenta con procesos o procedimientos encaminados a evaluar periódicamente la efectividad de los canales de comunicación con partes externas, así como sus contenidos, de tal forma que se puedan mejorar</v>
      </c>
      <c r="D66" s="40" t="s">
        <v>634</v>
      </c>
      <c r="E66" s="40" t="str">
        <f>+VLOOKUP(A66,'Info y Comunicación'!$B$15:$K$138,3,0)</f>
        <v>Dimensión de Información y Comunicación
Política de Control Interno
Líneas de Defensa</v>
      </c>
      <c r="F66" s="40" t="str">
        <f>+VLOOKUP(A66,'Info y Comunicación'!$B$15:$K$138,10,0)</f>
        <v>Mantenimiento del control</v>
      </c>
      <c r="G66" s="40">
        <f>+VLOOKUP(A66,'Info y Comunicación'!$B$13:$N$160,13,0)</f>
        <v>305.56319999999999</v>
      </c>
      <c r="H66" s="123">
        <f t="shared" si="1"/>
        <v>65</v>
      </c>
      <c r="I66" s="40" t="str">
        <f t="shared" si="2"/>
        <v>Cuando en el análisis de los requerimientos en los diferentes componentes del MECI se cuente con aspectos evaluados en nivel 1 (presente) y 1 (funcionando); 2 (presente) y 1 (funcionando).</v>
      </c>
      <c r="J66" s="40" t="s">
        <v>645</v>
      </c>
      <c r="K66" s="40">
        <f>+IF(ISBLANK(VLOOKUP(A66,'Info y Comunicación'!$B$19:$F$138,5,0)),"",VLOOKUP(A66,'Info y Comunicación'!$B$19:$F$138,5,0))</f>
        <v>3</v>
      </c>
      <c r="L66" s="40">
        <f>+IF(ISBLANK(VLOOKUP(A66,'Info y Comunicación'!$B$19:$J$138,9,0)),"",VLOOKUP(A66,'Info y Comunicación'!$B$19:$J$138,9,0))</f>
        <v>3</v>
      </c>
      <c r="M66" s="40">
        <f t="shared" si="3"/>
        <v>1</v>
      </c>
      <c r="N66" s="40">
        <f t="shared" si="4"/>
        <v>0.7857142857142857</v>
      </c>
      <c r="O66" s="40"/>
      <c r="P66" s="40"/>
    </row>
    <row r="67" spans="1:16" ht="12.75" customHeight="1">
      <c r="A67" s="40" t="s">
        <v>649</v>
      </c>
      <c r="B67" s="40" t="str">
        <f t="shared" si="5"/>
        <v>15</v>
      </c>
      <c r="C67" s="40" t="str">
        <f>+MID(VLOOKUP(A67,'Info y Comunicación'!$B$13:$C$160,2,0),6,LEN(VLOOKUP(A67,'Info y Comunicación'!$B$13:$C$160,2,0))-6)</f>
        <v>La entidad analiza periódicamente su caracterización de usuarios o grupos de valor, a fin de actualizarla cuando sea pertinente</v>
      </c>
      <c r="D67" s="40" t="s">
        <v>634</v>
      </c>
      <c r="E67" s="40" t="str">
        <f>+VLOOKUP(A67,'Info y Comunicación'!$B$15:$K$138,3,0)</f>
        <v>Dimensión de Direccionamiento Estratégico y Planeación
Política de Planeación Institucional</v>
      </c>
      <c r="F67" s="40" t="str">
        <f>+VLOOKUP(A67,'Info y Comunicación'!$B$15:$K$138,10,0)</f>
        <v>Mantenimiento del control</v>
      </c>
      <c r="G67" s="40">
        <f>+VLOOKUP(A67,'Info y Comunicación'!$B$13:$N$160,13,0)</f>
        <v>305.63209999999998</v>
      </c>
      <c r="H67" s="123">
        <f t="shared" si="1"/>
        <v>66</v>
      </c>
      <c r="I67" s="40" t="str">
        <f t="shared" si="2"/>
        <v>Cuando en el análisis de los requerimientos en los diferentes componentes del MECI se cuente con aspectos evaluados en nivel 1 (presente) y 1 (funcionando); 2 (presente) y 1 (funcionando).</v>
      </c>
      <c r="J67" s="40" t="s">
        <v>645</v>
      </c>
      <c r="K67" s="40">
        <f>+IF(ISBLANK(VLOOKUP(A67,'Info y Comunicación'!$B$19:$F$138,5,0)),"",VLOOKUP(A67,'Info y Comunicación'!$B$19:$F$138,5,0))</f>
        <v>3</v>
      </c>
      <c r="L67" s="40">
        <f>+IF(ISBLANK(VLOOKUP(A67,'Info y Comunicación'!$B$19:$J$138,9,0)),"",VLOOKUP(A67,'Info y Comunicación'!$B$19:$J$138,9,0))</f>
        <v>3</v>
      </c>
      <c r="M67" s="40">
        <f t="shared" si="3"/>
        <v>1</v>
      </c>
      <c r="N67" s="40">
        <f t="shared" si="4"/>
        <v>0.7857142857142857</v>
      </c>
      <c r="O67" s="40"/>
      <c r="P67" s="40"/>
    </row>
    <row r="68" spans="1:16" ht="12.75" customHeight="1">
      <c r="A68" s="40" t="s">
        <v>650</v>
      </c>
      <c r="B68" s="40" t="str">
        <f t="shared" si="5"/>
        <v>15</v>
      </c>
      <c r="C68" s="40" t="str">
        <f>+MID(VLOOKUP(A68,'Info y Comunicación'!$B$13:$C$160,2,0),6,LEN(VLOOKUP(A68,'Info y Comunicación'!$B$13:$C$160,2,0))-6)</f>
        <v>La entidad analiza periódicamente los resultados frente a la evaluación de percepción por parte de los usuarios o grupos de valor para la incorporación de las mejoras correspondientes</v>
      </c>
      <c r="D68" s="40" t="s">
        <v>634</v>
      </c>
      <c r="E68" s="40" t="str">
        <f>+VLOOKUP(A68,'Info y Comunicación'!$B$15:$K$138,3,0)</f>
        <v>Dimensión de Direccionamiento Estratégico y Planeación
Política de Planeación Institucional</v>
      </c>
      <c r="F68" s="40" t="str">
        <f>+VLOOKUP(A68,'Info y Comunicación'!$B$15:$K$138,10,0)</f>
        <v>Mantenimiento del control</v>
      </c>
      <c r="G68" s="40">
        <f>+VLOOKUP(A68,'Info y Comunicación'!$B$13:$N$160,13,0)</f>
        <v>305.78960000000001</v>
      </c>
      <c r="H68" s="123">
        <f t="shared" si="1"/>
        <v>67</v>
      </c>
      <c r="I68" s="40" t="str">
        <f t="shared" si="2"/>
        <v>Cuando en el análisis de los requerimientos en los diferentes componentes del MECI se cuente con aspectos evaluados en nivel 1 (presente) y 1 (funcionando); 2 (presente) y 1 (funcionando).</v>
      </c>
      <c r="J68" s="40" t="s">
        <v>645</v>
      </c>
      <c r="K68" s="40">
        <f>+IF(ISBLANK(VLOOKUP(A68,'Info y Comunicación'!$B$19:$F$138,5,0)),"",VLOOKUP(A68,'Info y Comunicación'!$B$19:$F$138,5,0))</f>
        <v>3</v>
      </c>
      <c r="L68" s="40">
        <f>+IF(ISBLANK(VLOOKUP(A68,'Info y Comunicación'!$B$19:$J$138,9,0)),"",VLOOKUP(A68,'Info y Comunicación'!$B$19:$J$138,9,0))</f>
        <v>3</v>
      </c>
      <c r="M68" s="40">
        <f t="shared" si="3"/>
        <v>1</v>
      </c>
      <c r="N68" s="40">
        <f t="shared" si="4"/>
        <v>0.7857142857142857</v>
      </c>
      <c r="O68" s="40"/>
      <c r="P68" s="40"/>
    </row>
    <row r="69" spans="1:16" ht="12.75" customHeight="1">
      <c r="A69" s="40" t="s">
        <v>651</v>
      </c>
      <c r="B69" s="40" t="str">
        <f t="shared" si="5"/>
        <v>16</v>
      </c>
      <c r="C69" s="40" t="str">
        <f>+MID(VLOOKUP(A69,'Actividades de Monitoreo'!$B$13:$C$176,2,0),6,LEN(VLOOKUP(A69,'Actividades de Monitoreo'!$B$13:$C$176,2,0))-6)</f>
        <v>El comité Institucional de Coordinación de Control Interno aprueba anualmente el Plan Anual de Auditoría presentado por parte del Jefe de Control Interno o quien haga sus veces y hace el correspondiente seguimiento a sus ejecución</v>
      </c>
      <c r="D69" s="40" t="s">
        <v>652</v>
      </c>
      <c r="E69" s="40" t="str">
        <f>+VLOOKUP(A69,'Actividades de Monitoreo'!$B$17:$K$134,3,0)</f>
        <v>Dimensión de Control Interno
Líneas Estratégica</v>
      </c>
      <c r="F69" s="40" t="str">
        <f>+VLOOKUP(A69,'Actividades de Monitoreo'!$B$17:$K$134,10,0)</f>
        <v>Mantenimiento del control</v>
      </c>
      <c r="G69" s="130">
        <f>+VLOOKUP(A69,'Actividades de Monitoreo'!$B$13:$N$176,13,0)</f>
        <v>385.87450000000001</v>
      </c>
      <c r="H69" s="123">
        <f t="shared" si="1"/>
        <v>69</v>
      </c>
      <c r="I69" s="40" t="str">
        <f t="shared" si="2"/>
        <v>Cuando en el análisis de los requerimientos en los diferentes componentes del MECI se cuente con aspectos evaluados en nivel 1 (presente) y 1 (funcionando); 2 (presente) y 1 (funcionando).</v>
      </c>
      <c r="J69" s="40" t="s">
        <v>682</v>
      </c>
      <c r="K69" s="40">
        <f>+IF(ISBLANK(VLOOKUP(A69,'Actividades de Monitoreo'!$B$20:$F$134,5,0)),"",VLOOKUP(A69,'Actividades de Monitoreo'!$B$20:$F$134,5,0))</f>
        <v>3</v>
      </c>
      <c r="L69" s="40">
        <f>+IF(ISBLANK(VLOOKUP(A69,'Actividades de Monitoreo'!$B$20:$J$134,9,0)),"",VLOOKUP(A69,'Actividades de Monitoreo'!$B$20:$J$134,9,0))</f>
        <v>3</v>
      </c>
      <c r="M69" s="40">
        <f t="shared" si="3"/>
        <v>1</v>
      </c>
      <c r="N69" s="40">
        <f t="shared" si="4"/>
        <v>0.9642857142857143</v>
      </c>
      <c r="O69" s="40"/>
      <c r="P69" s="40"/>
    </row>
    <row r="70" spans="1:16" ht="12.75" customHeight="1">
      <c r="A70" s="40" t="s">
        <v>653</v>
      </c>
      <c r="B70" s="40" t="str">
        <f t="shared" si="5"/>
        <v>16</v>
      </c>
      <c r="C70" s="40" t="str">
        <f>+MID(VLOOKUP(A70,'Actividades de Monitoreo'!$B$13:$C$176,2,0),6,LEN(VLOOKUP(A70,'Actividades de Monitoreo'!$B$13:$C$176,2,0))-6)</f>
        <v xml:space="preserve"> La Alta Dirección periódicamente evalúa los resultados de las evaluaciones (continuas e independientes)  para concluir acerca de la efectividad del Sistema de Control Intern</v>
      </c>
      <c r="D70" s="40" t="s">
        <v>652</v>
      </c>
      <c r="E70" s="40" t="str">
        <f>+VLOOKUP(A70,'Actividades de Monitoreo'!$B$17:$K$134,3,0)</f>
        <v>Dimensión de Control Interno
Líneas Estratégica</v>
      </c>
      <c r="F70" s="40" t="str">
        <f>+VLOOKUP(A70,'Actividades de Monitoreo'!$B$17:$K$134,10,0)</f>
        <v>Mantenimiento del control</v>
      </c>
      <c r="G70" s="130">
        <f>+VLOOKUP(A70,'Actividades de Monitoreo'!$B$13:$N$176,13,0)</f>
        <v>385.96539999999999</v>
      </c>
      <c r="H70" s="123">
        <f t="shared" si="1"/>
        <v>70</v>
      </c>
      <c r="I70" s="40" t="str">
        <f t="shared" si="2"/>
        <v>Cuando en el análisis de los requerimientos en los diferentes componentes del MECI se cuente con aspectos evaluados en nivel 1 (presente) y 1 (funcionando); 2 (presente) y 1 (funcionando).</v>
      </c>
      <c r="J70" s="40" t="s">
        <v>682</v>
      </c>
      <c r="K70" s="40">
        <f>+IF(ISBLANK(VLOOKUP(A70,'Actividades de Monitoreo'!$B$20:$F$134,5,0)),"",VLOOKUP(A70,'Actividades de Monitoreo'!$B$20:$F$134,5,0))</f>
        <v>3</v>
      </c>
      <c r="L70" s="40">
        <f>+IF(ISBLANK(VLOOKUP(A70,'Actividades de Monitoreo'!$B$20:$J$134,9,0)),"",VLOOKUP(A70,'Actividades de Monitoreo'!$B$20:$J$134,9,0))</f>
        <v>3</v>
      </c>
      <c r="M70" s="40">
        <f t="shared" si="3"/>
        <v>1</v>
      </c>
      <c r="N70" s="40">
        <f t="shared" si="4"/>
        <v>0.9642857142857143</v>
      </c>
      <c r="O70" s="40"/>
      <c r="P70" s="40"/>
    </row>
    <row r="71" spans="1:16" ht="12.75" customHeight="1">
      <c r="A71" s="40" t="s">
        <v>654</v>
      </c>
      <c r="B71" s="40" t="str">
        <f t="shared" si="5"/>
        <v>16</v>
      </c>
      <c r="C71" s="40" t="str">
        <f>+MID(VLOOKUP(A71,'Actividades de Monitoreo'!$B$13:$C$176,2,0),6,LEN(VLOOKUP(A71,'Actividades de Monitoreo'!$B$13:$C$176,2,0))-6)</f>
        <v xml:space="preserve"> La Oficina de Control Interno o quien haga sus veces realiza evaluaciones independientes periódicas (con una frecuencia definida con base en el análisis de riesgo), que le permite evaluar el diseño y operación de los controles establecidos y definir su efectividad para evitar la materialización de riesgos</v>
      </c>
      <c r="D71" s="40" t="s">
        <v>652</v>
      </c>
      <c r="E71" s="40" t="str">
        <f>+VLOOKUP(A71,'Actividades de Monitoreo'!$B$17:$K$134,3,0)</f>
        <v>Dimensión de Control Interno
Tercera Línea de Defensa</v>
      </c>
      <c r="F71" s="40" t="str">
        <f>+VLOOKUP(A71,'Actividades de Monitoreo'!$B$17:$K$134,10,0)</f>
        <v>Mantenimiento del control</v>
      </c>
      <c r="G71" s="130">
        <f>+VLOOKUP(A71,'Actividades de Monitoreo'!$B$13:$N$176,13,0)</f>
        <v>386.01229999999998</v>
      </c>
      <c r="H71" s="123">
        <f t="shared" si="1"/>
        <v>71</v>
      </c>
      <c r="I71" s="40" t="str">
        <f t="shared" si="2"/>
        <v>Cuando en el análisis de los requerimientos en los diferentes componentes del MECI se cuente con aspectos evaluados en nivel 1 (presente) y 1 (funcionando); 2 (presente) y 1 (funcionando).</v>
      </c>
      <c r="J71" s="40" t="s">
        <v>682</v>
      </c>
      <c r="K71" s="40">
        <f>+IF(ISBLANK(VLOOKUP(A71,'Actividades de Monitoreo'!$B$20:$F$134,5,0)),"",VLOOKUP(A71,'Actividades de Monitoreo'!$B$20:$F$134,5,0))</f>
        <v>3</v>
      </c>
      <c r="L71" s="40">
        <f>+IF(ISBLANK(VLOOKUP(A71,'Actividades de Monitoreo'!$B$20:$J$134,9,0)),"",VLOOKUP(A71,'Actividades de Monitoreo'!$B$20:$J$134,9,0))</f>
        <v>3</v>
      </c>
      <c r="M71" s="40">
        <f t="shared" si="3"/>
        <v>1</v>
      </c>
      <c r="N71" s="40">
        <f t="shared" si="4"/>
        <v>0.9642857142857143</v>
      </c>
      <c r="O71" s="40"/>
      <c r="P71" s="40"/>
    </row>
    <row r="72" spans="1:16" ht="12.75" customHeight="1">
      <c r="A72" s="40" t="s">
        <v>655</v>
      </c>
      <c r="B72" s="40" t="str">
        <f t="shared" si="5"/>
        <v>16</v>
      </c>
      <c r="C72" s="40" t="str">
        <f>+MID(VLOOKUP(A72,'Actividades de Monitoreo'!$B$13:$C$176,2,0),6,LEN(VLOOKUP(A72,'Actividades de Monitoreo'!$B$13:$C$176,2,0))-6)</f>
        <v>Acorde con el Esquema de Líneas de Defensa se han implementado procedimientos de monitoreo continuo como parte de las actividades de la 2a línea de defensa, a fin de contar con información clave para la toma de decisiones</v>
      </c>
      <c r="D72" s="40" t="s">
        <v>652</v>
      </c>
      <c r="E72" s="40" t="str">
        <f>+VLOOKUP(A72,'Actividades de Monitoreo'!$B$17:$K$134,3,0)</f>
        <v>Dimensión de Control Interno
Segunda Línea de Defensa</v>
      </c>
      <c r="F72" s="40" t="str">
        <f>+VLOOKUP(A72,'Actividades de Monitoreo'!$B$17:$K$134,10,0)</f>
        <v>Mantenimiento del control</v>
      </c>
      <c r="G72" s="130">
        <f>+VLOOKUP(A72,'Actividades de Monitoreo'!$B$13:$N$176,13,0)</f>
        <v>386.12360000000001</v>
      </c>
      <c r="H72" s="123">
        <f t="shared" si="1"/>
        <v>72</v>
      </c>
      <c r="I72" s="40" t="str">
        <f t="shared" si="2"/>
        <v>Cuando en el análisis de los requerimientos en los diferentes componentes del MECI se cuente con aspectos evaluados en nivel 1 (presente) y 1 (funcionando); 2 (presente) y 1 (funcionando).</v>
      </c>
      <c r="J72" s="40" t="s">
        <v>682</v>
      </c>
      <c r="K72" s="40">
        <f>+IF(ISBLANK(VLOOKUP(A72,'Actividades de Monitoreo'!$B$20:$F$134,5,0)),"",VLOOKUP(A72,'Actividades de Monitoreo'!$B$20:$F$134,5,0))</f>
        <v>3</v>
      </c>
      <c r="L72" s="40">
        <f>+IF(ISBLANK(VLOOKUP(A72,'Actividades de Monitoreo'!$B$20:$J$134,9,0)),"",VLOOKUP(A72,'Actividades de Monitoreo'!$B$20:$J$134,9,0))</f>
        <v>3</v>
      </c>
      <c r="M72" s="40">
        <f t="shared" si="3"/>
        <v>1</v>
      </c>
      <c r="N72" s="40">
        <f t="shared" si="4"/>
        <v>0.9642857142857143</v>
      </c>
      <c r="O72" s="40"/>
      <c r="P72" s="40"/>
    </row>
    <row r="73" spans="1:16" ht="12.75" customHeight="1">
      <c r="A73" s="40" t="s">
        <v>656</v>
      </c>
      <c r="B73" s="40" t="str">
        <f t="shared" si="5"/>
        <v>16</v>
      </c>
      <c r="C73" s="40" t="str">
        <f>+MID(VLOOKUP(A73,'Actividades de Monitoreo'!$B$13:$C$176,2,0),6,LEN(VLOOKUP(A73,'Actividades de Monitoreo'!$B$13:$C$176,2,0))-6)</f>
        <v>Frente a las evaluaciones independientes la entidad considera evaluaciones externas de organismos de control, de vigilancia, certificadores, ONG´s y otros que permitan tener una mirada independiente de las operaciones</v>
      </c>
      <c r="D73" s="40" t="s">
        <v>652</v>
      </c>
      <c r="E73" s="40" t="str">
        <f>+VLOOKUP(A73,'Actividades de Monitoreo'!$B$17:$K$134,3,0)</f>
        <v>Dimensión de Control Interno
Líneas de Defensa</v>
      </c>
      <c r="F73" s="40" t="str">
        <f>+VLOOKUP(A73,'Actividades de Monitoreo'!$B$17:$K$134,10,0)</f>
        <v>Mantenimiento del control</v>
      </c>
      <c r="G73" s="130">
        <f>+VLOOKUP(A73,'Actividades de Monitoreo'!$B$13:$N$176,13,0)</f>
        <v>386.21359999999999</v>
      </c>
      <c r="H73" s="123">
        <f t="shared" si="1"/>
        <v>73</v>
      </c>
      <c r="I73" s="40" t="str">
        <f t="shared" si="2"/>
        <v>Cuando en el análisis de los requerimientos en los diferentes componentes del MECI se cuente con aspectos evaluados en nivel 1 (presente) y 1 (funcionando); 2 (presente) y 1 (funcionando).</v>
      </c>
      <c r="J73" s="40" t="s">
        <v>682</v>
      </c>
      <c r="K73" s="40">
        <f>+IF(ISBLANK(VLOOKUP(A73,'Actividades de Monitoreo'!$B$20:$F$134,5,0)),"",VLOOKUP(A73,'Actividades de Monitoreo'!$B$20:$F$134,5,0))</f>
        <v>3</v>
      </c>
      <c r="L73" s="40">
        <f>+IF(ISBLANK(VLOOKUP(A73,'Actividades de Monitoreo'!$B$20:$J$134,9,0)),"",VLOOKUP(A73,'Actividades de Monitoreo'!$B$20:$J$134,9,0))</f>
        <v>3</v>
      </c>
      <c r="M73" s="40">
        <f t="shared" si="3"/>
        <v>1</v>
      </c>
      <c r="N73" s="40">
        <f t="shared" si="4"/>
        <v>0.9642857142857143</v>
      </c>
      <c r="O73" s="40"/>
      <c r="P73" s="40"/>
    </row>
    <row r="74" spans="1:16" ht="12.75" customHeight="1">
      <c r="A74" s="40" t="s">
        <v>657</v>
      </c>
      <c r="B74" s="40" t="str">
        <f t="shared" si="5"/>
        <v>17</v>
      </c>
      <c r="C74" s="40" t="str">
        <f>+MID(VLOOKUP(A74,'Actividades de Monitoreo'!$B$13:$C$176,2,0),6,LEN(VLOOKUP(A74,'Actividades de Monitoreo'!$B$13:$C$176,2,0))-6)</f>
        <v>A partir de la información de las evaluaciones independientes, se evalúan para determinar su efecto en el Sistema de Control Interno de la entidad y su impacto en el logro de los objetivos, a fin de determinar cursos de acción para su mejora</v>
      </c>
      <c r="D74" s="40" t="s">
        <v>652</v>
      </c>
      <c r="E74" s="40" t="str">
        <f>+VLOOKUP(A74,'Actividades de Monitoreo'!$B$17:$K$134,3,0)</f>
        <v>Dimensión de Control Interno
Líneas de Defensa</v>
      </c>
      <c r="F74" s="40" t="str">
        <f>+VLOOKUP(A74,'Actividades de Monitoreo'!$B$17:$K$134,10,0)</f>
        <v>Mantenimiento del control</v>
      </c>
      <c r="G74" s="130">
        <f>+VLOOKUP(A74,'Actividades de Monitoreo'!$B$13:$N$176,13,0)</f>
        <v>386.32580000000002</v>
      </c>
      <c r="H74" s="123">
        <f t="shared" si="1"/>
        <v>74</v>
      </c>
      <c r="I74" s="40" t="str">
        <f t="shared" si="2"/>
        <v>Cuando en el análisis de los requerimientos en los diferentes componentes del MECI se cuente con aspectos evaluados en nivel 1 (presente) y 1 (funcionando); 2 (presente) y 1 (funcionando).</v>
      </c>
      <c r="J74" s="40" t="s">
        <v>658</v>
      </c>
      <c r="K74" s="40">
        <f>+IF(ISBLANK(VLOOKUP(A74,'Actividades de Monitoreo'!$B$20:$F$134,5,0)),"",VLOOKUP(A74,'Actividades de Monitoreo'!$B$20:$F$134,5,0))</f>
        <v>3</v>
      </c>
      <c r="L74" s="40">
        <f>+IF(ISBLANK(VLOOKUP(A74,'Actividades de Monitoreo'!$B$20:$J$134,9,0)),"",VLOOKUP(A74,'Actividades de Monitoreo'!$B$20:$J$134,9,0))</f>
        <v>3</v>
      </c>
      <c r="M74" s="40">
        <f t="shared" si="3"/>
        <v>1</v>
      </c>
      <c r="N74" s="40">
        <f t="shared" si="4"/>
        <v>0.9642857142857143</v>
      </c>
      <c r="O74" s="40"/>
      <c r="P74" s="40"/>
    </row>
    <row r="75" spans="1:16" ht="12.75" customHeight="1">
      <c r="A75" s="40" t="s">
        <v>659</v>
      </c>
      <c r="B75" s="40" t="str">
        <f t="shared" si="5"/>
        <v>17</v>
      </c>
      <c r="C75" s="40" t="str">
        <f>+MID(VLOOKUP(A75,'Actividades de Monitoreo'!$B$13:$C$176,2,0),6,LEN(VLOOKUP(A75,'Actividades de Monitoreo'!$B$13:$C$176,2,0))-6)</f>
        <v>Los informes recibidos de entes externos (organismos de control, auditores externos, entidades de vigilancia entre otros) se consolidan y se concluye sobre el impacto en el Sistema de Control Interno, a fin de determinar los cursos de acción</v>
      </c>
      <c r="D75" s="40" t="s">
        <v>652</v>
      </c>
      <c r="E75" s="40" t="str">
        <f>+VLOOKUP(A75,'Actividades de Monitoreo'!$B$17:$K$134,3,0)</f>
        <v>Dimensión de Control Interno
Líneas de Defensa</v>
      </c>
      <c r="F75" s="40" t="str">
        <f>+VLOOKUP(A75,'Actividades de Monitoreo'!$B$17:$K$134,10,0)</f>
        <v>Mantenimiento del control</v>
      </c>
      <c r="G75" s="130">
        <f>+VLOOKUP(A75,'Actividades de Monitoreo'!$B$13:$N$176,13,0)</f>
        <v>386.45690000000002</v>
      </c>
      <c r="H75" s="123">
        <f t="shared" si="1"/>
        <v>75</v>
      </c>
      <c r="I75" s="40" t="str">
        <f t="shared" si="2"/>
        <v>Cuando en el análisis de los requerimientos en los diferentes componentes del MECI se cuente con aspectos evaluados en nivel 1 (presente) y 1 (funcionando); 2 (presente) y 1 (funcionando).</v>
      </c>
      <c r="J75" s="40" t="s">
        <v>658</v>
      </c>
      <c r="K75" s="40">
        <f>+IF(ISBLANK(VLOOKUP(A75,'Actividades de Monitoreo'!$B$20:$F$134,5,0)),"",VLOOKUP(A75,'Actividades de Monitoreo'!$B$20:$F$134,5,0))</f>
        <v>3</v>
      </c>
      <c r="L75" s="40">
        <f>+IF(ISBLANK(VLOOKUP(A75,'Actividades de Monitoreo'!$B$20:$J$134,9,0)),"",VLOOKUP(A75,'Actividades de Monitoreo'!$B$20:$J$134,9,0))</f>
        <v>3</v>
      </c>
      <c r="M75" s="40">
        <f t="shared" si="3"/>
        <v>1</v>
      </c>
      <c r="N75" s="40">
        <f t="shared" si="4"/>
        <v>0.9642857142857143</v>
      </c>
      <c r="O75" s="40"/>
      <c r="P75" s="40"/>
    </row>
    <row r="76" spans="1:16" ht="12.75" customHeight="1">
      <c r="A76" s="40" t="s">
        <v>660</v>
      </c>
      <c r="B76" s="40" t="str">
        <f t="shared" si="5"/>
        <v>17</v>
      </c>
      <c r="C76" s="40" t="str">
        <f>+MID(VLOOKUP(A76,'Actividades de Monitoreo'!$B$13:$C$176,2,0),6,LEN(VLOOKUP(A76,'Actividades de Monitoreo'!$B$13:$C$176,2,0))-6)</f>
        <v>La entidad cuenta con políticas donde se establezca a quién reportar las deficiencias de control interno como resultado del monitoreo continuo</v>
      </c>
      <c r="D76" s="40" t="s">
        <v>652</v>
      </c>
      <c r="E76" s="40" t="str">
        <f>+VLOOKUP(A76,'Actividades de Monitoreo'!$B$17:$K$134,3,0)</f>
        <v>Dimensión de Control Interno
Líneas de Defensa</v>
      </c>
      <c r="F76" s="40" t="str">
        <f>+VLOOKUP(A76,'Actividades de Monitoreo'!$B$17:$K$134,10,0)</f>
        <v>Mantenimiento del control</v>
      </c>
      <c r="G76" s="130">
        <f>+VLOOKUP(A76,'Actividades de Monitoreo'!$B$13:$N$176,13,0)</f>
        <v>386.56319999999999</v>
      </c>
      <c r="H76" s="123">
        <f t="shared" si="1"/>
        <v>76</v>
      </c>
      <c r="I76" s="40" t="str">
        <f t="shared" si="2"/>
        <v>Cuando en el análisis de los requerimientos en los diferentes componentes del MECI se cuente con aspectos evaluados en nivel 1 (presente) y 1 (funcionando); 2 (presente) y 1 (funcionando).</v>
      </c>
      <c r="J76" s="40" t="s">
        <v>658</v>
      </c>
      <c r="K76" s="40">
        <f>+IF(ISBLANK(VLOOKUP(A76,'Actividades de Monitoreo'!$B$20:$F$134,5,0)),"",VLOOKUP(A76,'Actividades de Monitoreo'!$B$20:$F$134,5,0))</f>
        <v>3</v>
      </c>
      <c r="L76" s="40">
        <f>+IF(ISBLANK(VLOOKUP(A76,'Actividades de Monitoreo'!$B$20:$J$134,9,0)),"",VLOOKUP(A76,'Actividades de Monitoreo'!$B$20:$J$134,9,0))</f>
        <v>3</v>
      </c>
      <c r="M76" s="40">
        <f t="shared" si="3"/>
        <v>1</v>
      </c>
      <c r="N76" s="40">
        <f t="shared" si="4"/>
        <v>0.9642857142857143</v>
      </c>
      <c r="O76" s="40"/>
      <c r="P76" s="40"/>
    </row>
    <row r="77" spans="1:16" ht="12.75" customHeight="1">
      <c r="A77" s="40" t="s">
        <v>661</v>
      </c>
      <c r="B77" s="40" t="str">
        <f t="shared" si="5"/>
        <v>17</v>
      </c>
      <c r="C77" s="40" t="str">
        <f>+MID(VLOOKUP(A77,'Actividades de Monitoreo'!$B$13:$C$176,2,0),6,LEN(VLOOKUP(A77,'Actividades de Monitoreo'!$B$13:$C$176,2,0))-6)</f>
        <v>La Alta Dirección hace seguimiento a las acciones correctivas relacionadas con las deficiencias comunicadas sobre el Sistema de Control Interno y si se han cumplido en el tiempo establecido</v>
      </c>
      <c r="D77" s="40" t="s">
        <v>652</v>
      </c>
      <c r="E77" s="40" t="str">
        <f>+VLOOKUP(A77,'Actividades de Monitoreo'!$B$17:$K$134,3,0)</f>
        <v>Dimensión de Control Interno
Líneas de Defensa</v>
      </c>
      <c r="F77" s="40" t="str">
        <f>+VLOOKUP(A77,'Actividades de Monitoreo'!$B$17:$K$134,10,0)</f>
        <v>Mantenimiento del control</v>
      </c>
      <c r="G77" s="130">
        <f>+VLOOKUP(A77,'Actividades de Monitoreo'!$B$13:$N$176,13,0)</f>
        <v>386.78539999999998</v>
      </c>
      <c r="H77" s="123">
        <f t="shared" si="1"/>
        <v>77</v>
      </c>
      <c r="I77" s="40" t="str">
        <f t="shared" si="2"/>
        <v>Cuando en el análisis de los requerimientos en los diferentes componentes del MECI se cuente con aspectos evaluados en nivel 1 (presente) y 1 (funcionando); 2 (presente) y 1 (funcionando).</v>
      </c>
      <c r="J77" s="40" t="s">
        <v>658</v>
      </c>
      <c r="K77" s="40">
        <f>+IF(ISBLANK(VLOOKUP(A77,'Actividades de Monitoreo'!$B$20:$F$134,5,0)),"",VLOOKUP(A77,'Actividades de Monitoreo'!$B$20:$F$134,5,0))</f>
        <v>3</v>
      </c>
      <c r="L77" s="40">
        <f>+IF(ISBLANK(VLOOKUP(A77,'Actividades de Monitoreo'!$B$20:$J$134,9,0)),"",VLOOKUP(A77,'Actividades de Monitoreo'!$B$20:$J$134,9,0))</f>
        <v>3</v>
      </c>
      <c r="M77" s="40">
        <f t="shared" si="3"/>
        <v>1</v>
      </c>
      <c r="N77" s="40">
        <f t="shared" si="4"/>
        <v>0.9642857142857143</v>
      </c>
      <c r="O77" s="40"/>
      <c r="P77" s="40"/>
    </row>
    <row r="78" spans="1:16" ht="12.75" customHeight="1">
      <c r="A78" s="40" t="s">
        <v>662</v>
      </c>
      <c r="B78" s="40" t="str">
        <f t="shared" si="5"/>
        <v>17</v>
      </c>
      <c r="C78" s="40" t="str">
        <f>+MID(VLOOKUP(A78,'Actividades de Monitoreo'!$B$13:$C$176,2,0),6,LEN(VLOOKUP(A78,'Actividades de Monitoreo'!$B$13:$C$176,2,0))-6)</f>
        <v>Los procesos y/o servicios tercerizados, son evaluados acorde con su nivel de riesgos</v>
      </c>
      <c r="D78" s="40" t="s">
        <v>652</v>
      </c>
      <c r="E78" s="40" t="str">
        <f>+VLOOKUP(A78,'Actividades de Monitoreo'!$B$17:$K$134,3,0)</f>
        <v>Dimensión de Control Interno
Líneas de Defensa</v>
      </c>
      <c r="F78" s="40" t="str">
        <f>+VLOOKUP(A78,'Actividades de Monitoreo'!$B$17:$K$134,10,0)</f>
        <v>Deficiencia de control (diseño o ejecución)</v>
      </c>
      <c r="G78" s="130">
        <f>+VLOOKUP(A78,'Actividades de Monitoreo'!$B$13:$N$176,13,0)</f>
        <v>346.87450000000001</v>
      </c>
      <c r="H78" s="123">
        <f t="shared" si="1"/>
        <v>68</v>
      </c>
      <c r="I78" s="40" t="str">
        <f t="shared" si="2"/>
        <v>Cuando en el análisis de los requerimientos en los diferentes componentes del MECI se cuente con aspectos evaluados en nivel 2 (presente) y 3 (funcionando).</v>
      </c>
      <c r="J78" s="40" t="s">
        <v>658</v>
      </c>
      <c r="K78" s="40">
        <f>+IF(ISBLANK(VLOOKUP(A78,'Actividades de Monitoreo'!$B$20:$F$134,5,0)),"",VLOOKUP(A78,'Actividades de Monitoreo'!$B$20:$F$134,5,0))</f>
        <v>3</v>
      </c>
      <c r="L78" s="40">
        <f>+IF(ISBLANK(VLOOKUP(A78,'Actividades de Monitoreo'!$B$20:$J$134,9,0)),"",VLOOKUP(A78,'Actividades de Monitoreo'!$B$20:$J$134,9,0))</f>
        <v>2</v>
      </c>
      <c r="M78" s="40">
        <f t="shared" si="3"/>
        <v>0.5</v>
      </c>
      <c r="N78" s="40">
        <f t="shared" si="4"/>
        <v>0.9642857142857143</v>
      </c>
      <c r="O78" s="40"/>
      <c r="P78" s="40"/>
    </row>
    <row r="79" spans="1:16" ht="12.75" customHeight="1">
      <c r="A79" s="40" t="s">
        <v>663</v>
      </c>
      <c r="B79" s="40" t="str">
        <f t="shared" si="5"/>
        <v>17</v>
      </c>
      <c r="C79" s="40" t="str">
        <f>+MID(VLOOKUP(A79,'Actividades de Monitoreo'!$B$13:$C$176,2,0),6,LEN(VLOOKUP(A79,'Actividades de Monitoreo'!$B$13:$C$176,2,0))-6)</f>
        <v>Se evalúa la información suministrada por los usuarios (Sistema PQRD), así como de otras partes interesadas para la mejora del  Sistema de Control Interno de la Entidad</v>
      </c>
      <c r="D79" s="40" t="s">
        <v>652</v>
      </c>
      <c r="E79" s="40" t="str">
        <f>+VLOOKUP(A79,'Actividades de Monitoreo'!$B$17:$K$134,3,0)</f>
        <v xml:space="preserve">
Dimensión de Información y Comunicación 
Dimensión de Control Interno
Líneas de Defensa</v>
      </c>
      <c r="F79" s="40" t="str">
        <f>+VLOOKUP(A79,'Actividades de Monitoreo'!$B$17:$K$134,10,0)</f>
        <v>Mantenimiento del control</v>
      </c>
      <c r="G79" s="130">
        <f>+VLOOKUP(A79,'Actividades de Monitoreo'!$B$13:$N$176,13,0)</f>
        <v>386.98739999999998</v>
      </c>
      <c r="H79" s="123">
        <f t="shared" si="1"/>
        <v>78</v>
      </c>
      <c r="I79" s="40" t="str">
        <f t="shared" si="2"/>
        <v>Cuando en el análisis de los requerimientos en los diferentes componentes del MECI se cuente con aspectos evaluados en nivel 1 (presente) y 1 (funcionando); 2 (presente) y 1 (funcionando).</v>
      </c>
      <c r="J79" s="40" t="s">
        <v>658</v>
      </c>
      <c r="K79" s="40">
        <f>+IF(ISBLANK(VLOOKUP(A79,'Actividades de Monitoreo'!$B$20:$F$134,5,0)),"",VLOOKUP(A79,'Actividades de Monitoreo'!$B$20:$F$134,5,0))</f>
        <v>3</v>
      </c>
      <c r="L79" s="40">
        <f>+IF(ISBLANK(VLOOKUP(A79,'Actividades de Monitoreo'!$B$20:$J$134,9,0)),"",VLOOKUP(A79,'Actividades de Monitoreo'!$B$20:$J$134,9,0))</f>
        <v>3</v>
      </c>
      <c r="M79" s="40">
        <f t="shared" si="3"/>
        <v>1</v>
      </c>
      <c r="N79" s="40">
        <f t="shared" si="4"/>
        <v>0.9642857142857143</v>
      </c>
      <c r="O79" s="40"/>
      <c r="P79" s="40"/>
    </row>
    <row r="80" spans="1:16" ht="12.75" customHeight="1">
      <c r="A80" s="40" t="s">
        <v>664</v>
      </c>
      <c r="B80" s="40" t="str">
        <f t="shared" si="5"/>
        <v>17</v>
      </c>
      <c r="C80" s="40" t="str">
        <f>+MID(VLOOKUP(A80,'Actividades de Monitoreo'!$B$13:$C$176,2,0),6,LEN(VLOOKUP(A80,'Actividades de Monitoreo'!$B$13:$C$176,2,0))-6)</f>
        <v>Verificación del avance y cumplimiento de las acciones incluidas en los planes de mejoramiento producto de las autoevaluaciones. (2ª Línea).</v>
      </c>
      <c r="D80" s="40" t="s">
        <v>652</v>
      </c>
      <c r="E80" s="40" t="str">
        <f>+VLOOKUP(A80,'Actividades de Monitoreo'!$B$17:$K$134,3,0)</f>
        <v xml:space="preserve">
Dimensión de Control Interno
Líneas de Defensa</v>
      </c>
      <c r="F80" s="40" t="str">
        <f>+VLOOKUP(A80,'Actividades de Monitoreo'!$B$17:$K$134,10,0)</f>
        <v>Mantenimiento del control</v>
      </c>
      <c r="G80" s="130">
        <f>+VLOOKUP(A80,'Actividades de Monitoreo'!$B$13:$N$176,13,0)</f>
        <v>386.98745000000002</v>
      </c>
      <c r="H80" s="123">
        <f t="shared" si="1"/>
        <v>79</v>
      </c>
      <c r="I80" s="40" t="str">
        <f t="shared" si="2"/>
        <v>Cuando en el análisis de los requerimientos en los diferentes componentes del MECI se cuente con aspectos evaluados en nivel 1 (presente) y 1 (funcionando); 2 (presente) y 1 (funcionando).</v>
      </c>
      <c r="J80" s="40" t="s">
        <v>658</v>
      </c>
      <c r="K80" s="40">
        <f>+IF(ISBLANK(VLOOKUP(A80,'Actividades de Monitoreo'!$B$20:$F$134,5,0)),"",VLOOKUP(A80,'Actividades de Monitoreo'!$B$20:$F$134,5,0))</f>
        <v>3</v>
      </c>
      <c r="L80" s="40">
        <f>+IF(ISBLANK(VLOOKUP(A80,'Actividades de Monitoreo'!$B$20:$J$134,9,0)),"",VLOOKUP(A80,'Actividades de Monitoreo'!$B$20:$J$134,9,0))</f>
        <v>3</v>
      </c>
      <c r="M80" s="40">
        <f t="shared" si="3"/>
        <v>1</v>
      </c>
      <c r="N80" s="40">
        <f t="shared" si="4"/>
        <v>0.9642857142857143</v>
      </c>
      <c r="O80" s="40"/>
      <c r="P80" s="40"/>
    </row>
    <row r="81" spans="1:16" ht="12.75" customHeight="1">
      <c r="A81" s="40" t="s">
        <v>665</v>
      </c>
      <c r="B81" s="40" t="str">
        <f t="shared" si="5"/>
        <v>17</v>
      </c>
      <c r="C81" s="40" t="str">
        <f>+MID(VLOOKUP(A81,'Actividades de Monitoreo'!$B$13:$C$176,2,0),6,LEN(VLOOKUP(A81,'Actividades de Monitoreo'!$B$13:$C$176,2,0))-6)</f>
        <v>Evaluación de la efectividad de las acciones incluidas en los Planes de mejoramiento producto de las auditorías internas y de entes externos. (3ª Línea</v>
      </c>
      <c r="D81" s="40" t="s">
        <v>652</v>
      </c>
      <c r="E81" s="40" t="str">
        <f>+VLOOKUP(A81,'Actividades de Monitoreo'!$B$17:$K$134,3,0)</f>
        <v xml:space="preserve">
Dimensión de Control Interno
Líneas de Defensa</v>
      </c>
      <c r="F81" s="40" t="str">
        <f>+VLOOKUP(A81,'Actividades de Monitoreo'!$B$17:$K$134,10,0)</f>
        <v>Mantenimiento del control</v>
      </c>
      <c r="G81" s="130">
        <f>+VLOOKUP(A81,'Actividades de Monitoreo'!$B$13:$N$176,13,0)</f>
        <v>386.98745600000001</v>
      </c>
      <c r="H81" s="123">
        <f t="shared" si="1"/>
        <v>80</v>
      </c>
      <c r="I81" s="40" t="str">
        <f t="shared" si="2"/>
        <v>Cuando en el análisis de los requerimientos en los diferentes componentes del MECI se cuente con aspectos evaluados en nivel 1 (presente) y 1 (funcionando); 2 (presente) y 1 (funcionando).</v>
      </c>
      <c r="J81" s="40" t="s">
        <v>658</v>
      </c>
      <c r="K81" s="40">
        <f>+IF(ISBLANK(VLOOKUP(A81,'Actividades de Monitoreo'!$B$20:$F$134,5,0)),"",VLOOKUP(A81,'Actividades de Monitoreo'!$B$20:$F$134,5,0))</f>
        <v>3</v>
      </c>
      <c r="L81" s="40">
        <f>+IF(ISBLANK(VLOOKUP(A81,'Actividades de Monitoreo'!$B$20:$J$134,9,0)),"",VLOOKUP(A81,'Actividades de Monitoreo'!$B$20:$J$134,9,0))</f>
        <v>3</v>
      </c>
      <c r="M81" s="40">
        <f t="shared" si="3"/>
        <v>1</v>
      </c>
      <c r="N81" s="40">
        <f t="shared" si="4"/>
        <v>0.9642857142857143</v>
      </c>
      <c r="O81" s="40"/>
      <c r="P81" s="40"/>
    </row>
    <row r="82" spans="1:16" ht="12.75" customHeight="1">
      <c r="A82" s="40" t="s">
        <v>666</v>
      </c>
      <c r="B82" s="40" t="str">
        <f t="shared" si="5"/>
        <v>17</v>
      </c>
      <c r="C82" s="40" t="str">
        <f>+MID(VLOOKUP(A82,'Actividades de Monitoreo'!$B$13:$C$176,2,0),6,LEN(VLOOKUP(A82,'Actividades de Monitoreo'!$B$13:$C$176,2,0))-6)</f>
        <v>Las deficiencias de control interno son reportadas a los responsables de nivel jerárquico superior, para tomar la acciones correspondientes</v>
      </c>
      <c r="D82" s="40" t="s">
        <v>652</v>
      </c>
      <c r="E82" s="40" t="str">
        <f>+VLOOKUP(A82,'Actividades de Monitoreo'!$B$17:$K$134,3,0)</f>
        <v xml:space="preserve">
Dimensión de Control Interno
Líneas de Defensa</v>
      </c>
      <c r="F82" s="40" t="str">
        <f>+VLOOKUP(A82,'Actividades de Monitoreo'!$B$17:$K$134,10,0)</f>
        <v>Mantenimiento del control</v>
      </c>
      <c r="G82" s="130">
        <f>+VLOOKUP(A82,'Actividades de Monitoreo'!$B$13:$N$176,13,0)</f>
        <v>387.01229999999998</v>
      </c>
      <c r="H82" s="123">
        <f t="shared" si="1"/>
        <v>81</v>
      </c>
      <c r="I82" s="40" t="str">
        <f t="shared" si="2"/>
        <v>Cuando en el análisis de los requerimientos en los diferentes componentes del MECI se cuente con aspectos evaluados en nivel 1 (presente) y 1 (funcionando); 2 (presente) y 1 (funcionando).</v>
      </c>
      <c r="J82" s="40" t="s">
        <v>658</v>
      </c>
      <c r="K82" s="40">
        <f>+IF(ISBLANK(VLOOKUP(A82,'Actividades de Monitoreo'!$B$20:$F$134,5,0)),"",VLOOKUP(A82,'Actividades de Monitoreo'!$B$20:$F$134,5,0))</f>
        <v>3</v>
      </c>
      <c r="L82" s="40">
        <f>+IF(ISBLANK(VLOOKUP(A82,'Actividades de Monitoreo'!$B$20:$J$134,9,0)),"",VLOOKUP(A82,'Actividades de Monitoreo'!$B$20:$J$134,9,0))</f>
        <v>3</v>
      </c>
      <c r="M82" s="40">
        <f t="shared" si="3"/>
        <v>1</v>
      </c>
      <c r="N82" s="40">
        <f t="shared" si="4"/>
        <v>0.9642857142857143</v>
      </c>
      <c r="O82" s="40"/>
      <c r="P82" s="40"/>
    </row>
    <row r="83" spans="1:16" ht="12.75" customHeight="1">
      <c r="A83" s="40"/>
      <c r="B83" s="40"/>
      <c r="C83" s="40"/>
      <c r="D83" s="40"/>
      <c r="E83" s="40"/>
      <c r="F83" s="40"/>
      <c r="G83" s="40"/>
      <c r="H83" s="40"/>
      <c r="I83" s="40"/>
      <c r="J83" s="40"/>
      <c r="K83" s="40"/>
      <c r="L83" s="40"/>
      <c r="M83" s="40"/>
      <c r="N83" s="40"/>
      <c r="O83" s="40"/>
      <c r="P83" s="40"/>
    </row>
    <row r="84" spans="1:16" ht="12.75" customHeight="1">
      <c r="A84" s="40"/>
      <c r="B84" s="40"/>
      <c r="C84" s="40"/>
      <c r="D84" s="40"/>
      <c r="E84" s="40"/>
      <c r="F84" s="40"/>
      <c r="G84" s="40"/>
      <c r="H84" s="40"/>
      <c r="I84" s="40"/>
      <c r="J84" s="40"/>
      <c r="K84" s="40"/>
      <c r="L84" s="40"/>
      <c r="M84" s="40"/>
      <c r="N84" s="40"/>
      <c r="O84" s="40"/>
      <c r="P84" s="40"/>
    </row>
    <row r="85" spans="1:16" ht="12.75" customHeight="1">
      <c r="A85" s="40"/>
      <c r="B85" s="40"/>
      <c r="C85" s="40"/>
      <c r="D85" s="40"/>
      <c r="E85" s="40"/>
      <c r="F85" s="40"/>
      <c r="G85" s="40"/>
      <c r="H85" s="40"/>
      <c r="I85" s="40"/>
      <c r="J85" s="40"/>
      <c r="K85" s="40"/>
      <c r="L85" s="40"/>
      <c r="M85" s="40"/>
      <c r="N85" s="40"/>
      <c r="O85" s="40"/>
      <c r="P85" s="40"/>
    </row>
    <row r="86" spans="1:16" ht="12.75" customHeight="1">
      <c r="A86" s="40"/>
      <c r="B86" s="40"/>
      <c r="C86" s="40"/>
      <c r="D86" s="40"/>
      <c r="E86" s="40"/>
      <c r="F86" s="40"/>
      <c r="G86" s="40"/>
      <c r="H86" s="40"/>
      <c r="I86" s="40"/>
      <c r="J86" s="40"/>
      <c r="K86" s="40"/>
      <c r="L86" s="40"/>
      <c r="M86" s="40"/>
      <c r="N86" s="40"/>
      <c r="O86" s="40"/>
      <c r="P86" s="40"/>
    </row>
    <row r="87" spans="1:16" ht="12.75" customHeight="1">
      <c r="A87" s="40"/>
      <c r="B87" s="40"/>
      <c r="C87" s="40"/>
      <c r="D87" s="40"/>
      <c r="E87" s="40"/>
      <c r="F87" s="40"/>
      <c r="G87" s="40"/>
      <c r="H87" s="40"/>
      <c r="I87" s="40"/>
      <c r="J87" s="40"/>
      <c r="K87" s="40"/>
      <c r="L87" s="40"/>
      <c r="M87" s="40"/>
      <c r="N87" s="40"/>
      <c r="O87" s="40"/>
      <c r="P87" s="40"/>
    </row>
    <row r="88" spans="1:16" ht="12.75" customHeight="1">
      <c r="A88" s="40"/>
      <c r="B88" s="40"/>
      <c r="C88" s="40"/>
      <c r="D88" s="40"/>
      <c r="E88" s="40"/>
      <c r="F88" s="40"/>
      <c r="G88" s="40"/>
      <c r="H88" s="40"/>
      <c r="I88" s="40"/>
      <c r="J88" s="40"/>
      <c r="K88" s="40"/>
      <c r="L88" s="40"/>
      <c r="M88" s="40"/>
      <c r="N88" s="40"/>
      <c r="O88" s="40"/>
      <c r="P88" s="40"/>
    </row>
    <row r="89" spans="1:16" ht="12.75" customHeight="1">
      <c r="A89" s="40"/>
      <c r="B89" s="40"/>
      <c r="C89" s="40"/>
      <c r="D89" s="40"/>
      <c r="E89" s="40"/>
      <c r="F89" s="40"/>
      <c r="G89" s="40"/>
      <c r="H89" s="40"/>
      <c r="I89" s="40"/>
      <c r="J89" s="40"/>
      <c r="K89" s="40"/>
      <c r="L89" s="40"/>
      <c r="M89" s="40"/>
      <c r="N89" s="40"/>
      <c r="O89" s="40"/>
      <c r="P89" s="40"/>
    </row>
    <row r="90" spans="1:16" ht="12.75" customHeight="1">
      <c r="A90" s="40"/>
      <c r="B90" s="40"/>
      <c r="C90" s="40"/>
      <c r="D90" s="40"/>
      <c r="E90" s="40"/>
      <c r="F90" s="40"/>
      <c r="G90" s="40"/>
      <c r="H90" s="40"/>
      <c r="I90" s="40"/>
      <c r="J90" s="40"/>
      <c r="K90" s="40"/>
      <c r="L90" s="40"/>
      <c r="M90" s="40"/>
      <c r="N90" s="40"/>
      <c r="O90" s="40"/>
      <c r="P90" s="40"/>
    </row>
    <row r="91" spans="1:16" ht="12.75" customHeight="1">
      <c r="A91" s="40"/>
      <c r="B91" s="40"/>
      <c r="C91" s="40"/>
      <c r="D91" s="40"/>
      <c r="E91" s="40"/>
      <c r="F91" s="40"/>
      <c r="G91" s="40"/>
      <c r="H91" s="40"/>
      <c r="I91" s="40"/>
      <c r="J91" s="40"/>
      <c r="K91" s="40"/>
      <c r="L91" s="40"/>
      <c r="M91" s="40"/>
      <c r="N91" s="40"/>
      <c r="O91" s="40"/>
      <c r="P91" s="40"/>
    </row>
    <row r="92" spans="1:16" ht="12.75" customHeight="1">
      <c r="A92" s="40"/>
      <c r="B92" s="40"/>
      <c r="C92" s="40"/>
      <c r="D92" s="40"/>
      <c r="E92" s="40"/>
      <c r="F92" s="40"/>
      <c r="G92" s="40"/>
      <c r="H92" s="40"/>
      <c r="I92" s="40"/>
      <c r="J92" s="40"/>
      <c r="K92" s="40"/>
      <c r="L92" s="40"/>
      <c r="M92" s="40"/>
      <c r="N92" s="40"/>
      <c r="O92" s="40"/>
      <c r="P92" s="40"/>
    </row>
    <row r="93" spans="1:16" ht="12.75" customHeight="1">
      <c r="A93" s="40"/>
      <c r="B93" s="40"/>
      <c r="C93" s="40"/>
      <c r="D93" s="40"/>
      <c r="E93" s="40"/>
      <c r="F93" s="40"/>
      <c r="G93" s="40"/>
      <c r="H93" s="40"/>
      <c r="I93" s="40"/>
      <c r="J93" s="40"/>
      <c r="K93" s="40"/>
      <c r="L93" s="40"/>
      <c r="M93" s="40"/>
      <c r="N93" s="40"/>
      <c r="O93" s="40"/>
      <c r="P93" s="40"/>
    </row>
    <row r="94" spans="1:16" ht="12.75" customHeight="1">
      <c r="A94" s="40"/>
      <c r="B94" s="40"/>
      <c r="C94" s="40"/>
      <c r="D94" s="40"/>
      <c r="E94" s="40"/>
      <c r="F94" s="40"/>
      <c r="G94" s="40"/>
      <c r="H94" s="40"/>
      <c r="I94" s="40"/>
      <c r="J94" s="40"/>
      <c r="K94" s="40"/>
      <c r="L94" s="40"/>
      <c r="M94" s="40"/>
      <c r="N94" s="40"/>
      <c r="O94" s="40"/>
      <c r="P94" s="40"/>
    </row>
    <row r="95" spans="1:16" ht="12.75" customHeight="1">
      <c r="A95" s="40"/>
      <c r="B95" s="40"/>
      <c r="C95" s="40"/>
      <c r="D95" s="40"/>
      <c r="E95" s="40"/>
      <c r="F95" s="40"/>
      <c r="G95" s="40"/>
      <c r="H95" s="40"/>
      <c r="I95" s="40"/>
      <c r="J95" s="40"/>
      <c r="K95" s="40"/>
      <c r="L95" s="40"/>
      <c r="M95" s="40"/>
      <c r="N95" s="40"/>
      <c r="O95" s="40"/>
      <c r="P95" s="40"/>
    </row>
    <row r="96" spans="1:16" ht="12.75" customHeight="1">
      <c r="A96" s="40"/>
      <c r="B96" s="40"/>
      <c r="C96" s="40"/>
      <c r="D96" s="40"/>
      <c r="E96" s="40"/>
      <c r="F96" s="40"/>
      <c r="G96" s="40"/>
      <c r="H96" s="40"/>
      <c r="I96" s="40"/>
      <c r="J96" s="40"/>
      <c r="K96" s="40"/>
      <c r="L96" s="40"/>
      <c r="M96" s="40"/>
      <c r="N96" s="40"/>
      <c r="O96" s="40"/>
      <c r="P96" s="40"/>
    </row>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sheetData>
  <pageMargins left="0.7" right="0.7" top="0.75" bottom="0.75" header="0" footer="0"/>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General" ma:contentTypeID="0x01010065DBA66042D2F54CA6004B821B3BE60900CB3C69A59C85CA4A9BFF9C7BE808EBCA" ma:contentTypeVersion="31" ma:contentTypeDescription="Crear nuevo documento." ma:contentTypeScope="" ma:versionID="9924b2b6234507fb38810d41fc2ffde3">
  <xsd:schema xmlns:xsd="http://www.w3.org/2001/XMLSchema" xmlns:xs="http://www.w3.org/2001/XMLSchema" xmlns:p="http://schemas.microsoft.com/office/2006/metadata/properties" xmlns:ns1="81cc8fc0-8d1e-4295-8f37-5d076116407c" targetNamespace="http://schemas.microsoft.com/office/2006/metadata/properties" ma:root="true" ma:fieldsID="bf4573b7e2cf3b019b807d083ddf2866" ns1:_="">
    <xsd:import namespace="81cc8fc0-8d1e-4295-8f37-5d076116407c"/>
    <xsd:element name="properties">
      <xsd:complexType>
        <xsd:sequence>
          <xsd:element name="documentManagement">
            <xsd:complexType>
              <xsd:all>
                <xsd:element ref="ns1:MJDescripcion" minOccurs="0"/>
                <xsd:element ref="ns1:MJFechaExpedicion" minOccurs="0"/>
                <xsd:element ref="ns1:_dlc_DocId" minOccurs="0"/>
                <xsd:element ref="ns1:_dlc_DocIdUrl" minOccurs="0"/>
                <xsd:element ref="ns1: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cc8fc0-8d1e-4295-8f37-5d076116407c" elementFormDefault="qualified">
    <xsd:import namespace="http://schemas.microsoft.com/office/2006/documentManagement/types"/>
    <xsd:import namespace="http://schemas.microsoft.com/office/infopath/2007/PartnerControls"/>
    <xsd:element name="MJDescripcion" ma:index="0" nillable="true" ma:displayName="Descripción" ma:internalName="MJDescripcion">
      <xsd:simpleType>
        <xsd:restriction base="dms:Note"/>
      </xsd:simpleType>
    </xsd:element>
    <xsd:element name="MJFechaExpedicion" ma:index="1" nillable="true" ma:displayName="Fecha Expedición" ma:format="DateOnly" ma:internalName="MJFechaExpedicion">
      <xsd:simpleType>
        <xsd:restriction base="dms:DateTime"/>
      </xsd:simpleType>
    </xsd:element>
    <xsd:element name="_dlc_DocId" ma:index="11" nillable="true" ma:displayName="Valor de Id. de documento" ma:description="El valor del identificador de documento asignado a este elemento." ma:internalName="_dlc_DocId" ma:readOnly="true">
      <xsd:simpleType>
        <xsd:restriction base="dms:Text"/>
      </xsd:simpleType>
    </xsd:element>
    <xsd:element name="_dlc_DocIdUrl" ma:index="12" nillable="true" ma:displayName="Id. de documento" ma:description="Vínculo permanente a este documento."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3"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8"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MJDescripcion xmlns="81cc8fc0-8d1e-4295-8f37-5d076116407c">Evaluación independiente Sistema de Control Interno corte a 30 de junio de 2022</MJDescripcion>
    <MJFechaExpedicion xmlns="81cc8fc0-8d1e-4295-8f37-5d076116407c">2022-07-28T05:00:00+00:00</MJFechaExpedicion>
    <_dlc_DocId xmlns="81cc8fc0-8d1e-4295-8f37-5d076116407c">2TV4CCKVFCYA-590484467-31</_dlc_DocId>
    <_dlc_DocIdUrl xmlns="81cc8fc0-8d1e-4295-8f37-5d076116407c">
      <Url>https://www.minjusticia.gov.co/ministerio/_layouts/15/DocIdRedir.aspx?ID=2TV4CCKVFCYA-590484467-31</Url>
      <Description>2TV4CCKVFCYA-590484467-31</Description>
    </_dlc_DocIdUrl>
  </documentManagement>
</p:properties>
</file>

<file path=customXml/itemProps1.xml><?xml version="1.0" encoding="utf-8"?>
<ds:datastoreItem xmlns:ds="http://schemas.openxmlformats.org/officeDocument/2006/customXml" ds:itemID="{C7726406-9E26-4F3E-8F97-24294F09909C}"/>
</file>

<file path=customXml/itemProps2.xml><?xml version="1.0" encoding="utf-8"?>
<ds:datastoreItem xmlns:ds="http://schemas.openxmlformats.org/officeDocument/2006/customXml" ds:itemID="{A2F74245-4A95-49B4-ACFC-9483F9C8D154}"/>
</file>

<file path=customXml/itemProps3.xml><?xml version="1.0" encoding="utf-8"?>
<ds:datastoreItem xmlns:ds="http://schemas.openxmlformats.org/officeDocument/2006/customXml" ds:itemID="{B5AF1954-195F-40D1-9CC7-E47CCE628281}"/>
</file>

<file path=customXml/itemProps4.xml><?xml version="1.0" encoding="utf-8"?>
<ds:datastoreItem xmlns:ds="http://schemas.openxmlformats.org/officeDocument/2006/customXml" ds:itemID="{76783B07-459F-4867-B065-4A721F87F20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10</vt:i4>
      </vt:variant>
    </vt:vector>
  </HeadingPairs>
  <TitlesOfParts>
    <vt:vector size="10" baseType="lpstr">
      <vt:lpstr>Instructivo</vt:lpstr>
      <vt:lpstr>Definiciones</vt:lpstr>
      <vt:lpstr>Ambiente de Control</vt:lpstr>
      <vt:lpstr>Evaluación de riesgos</vt:lpstr>
      <vt:lpstr>Actividades de control</vt:lpstr>
      <vt:lpstr>Info y Comunicación</vt:lpstr>
      <vt:lpstr>Actividades de Monitoreo</vt:lpstr>
      <vt:lpstr>Analisis de Resultados</vt:lpstr>
      <vt:lpstr>Conclusiones</vt:lpstr>
      <vt:lpstr>Hoja1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Evaluación independiente Sistema de Control Interno corte primer semestre 2022</dc:title>
  <dc:subject/>
  <dc:creator>Angelica Hernandez Cardenas</dc:creator>
  <cp:keywords/>
  <dc:description/>
  <cp:lastModifiedBy>Luisa</cp:lastModifiedBy>
  <cp:revision/>
  <dcterms:created xsi:type="dcterms:W3CDTF">2020-07-27T22:20:03Z</dcterms:created>
  <dcterms:modified xsi:type="dcterms:W3CDTF">2022-07-28T16:51:32Z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0x01010065DBA66042D2F54CA6004B821B3BE60900CB3C69A59C85CA4A9BFF9C7BE808EBCA</vt:lpwstr>
  </property>
  <property fmtid="{D5CDD505-2E9C-101B-9397-08002B2CF9AE}" pid="3" name="_dlc_DocIdItemGuid">
    <vt:lpwstr>14722eb3-8341-43f7-9739-9dfb6599ca2d</vt:lpwstr>
  </property>
</Properties>
</file>